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ptiplex\Downloads\"/>
    </mc:Choice>
  </mc:AlternateContent>
  <xr:revisionPtr revIDLastSave="0" documentId="8_{E32F6852-E43B-4CAF-A6BC-F52E68DE4106}" xr6:coauthVersionLast="47" xr6:coauthVersionMax="47" xr10:uidLastSave="{00000000-0000-0000-0000-000000000000}"/>
  <bookViews>
    <workbookView xWindow="0" yWindow="0" windowWidth="24000" windowHeight="9600" firstSheet="2" activeTab="2" xr2:uid="{00000000-000D-0000-FFFF-FFFF00000000}"/>
  </bookViews>
  <sheets>
    <sheet name="คะแนน Baseline" sheetId="39" r:id="rId1"/>
    <sheet name="ศูนย์วิจัย 500,000" sheetId="19" r:id="rId2"/>
    <sheet name="ศูนย์วิจัย 1,000,000" sheetId="41" r:id="rId3"/>
  </sheets>
  <definedNames>
    <definedName name="_xlnm.Print_Area" localSheetId="2">'ศูนย์วิจัย 1,000,000'!$A$3:$L$76</definedName>
    <definedName name="_xlnm.Print_Area" localSheetId="1">'ศูนย์วิจัย 500,000'!$A$3:$L$76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1" i="41" l="1"/>
  <c r="E67" i="41"/>
  <c r="E66" i="41"/>
  <c r="E65" i="41"/>
  <c r="E64" i="41"/>
  <c r="E63" i="41"/>
  <c r="E62" i="41"/>
  <c r="E59" i="41"/>
  <c r="E58" i="41"/>
  <c r="E57" i="41"/>
  <c r="E56" i="41"/>
  <c r="E55" i="41"/>
  <c r="E54" i="41"/>
  <c r="K49" i="41"/>
  <c r="E49" i="41"/>
  <c r="K45" i="41"/>
  <c r="E45" i="41"/>
  <c r="K44" i="41"/>
  <c r="E44" i="41"/>
  <c r="K43" i="41"/>
  <c r="E43" i="41"/>
  <c r="K42" i="41"/>
  <c r="E42" i="41"/>
  <c r="K41" i="41"/>
  <c r="E41" i="41"/>
  <c r="K40" i="41"/>
  <c r="E40" i="41"/>
  <c r="K39" i="41"/>
  <c r="E39" i="41"/>
  <c r="K38" i="41"/>
  <c r="E38" i="41"/>
  <c r="K37" i="41"/>
  <c r="E37" i="41"/>
  <c r="K36" i="41"/>
  <c r="E36" i="41"/>
  <c r="K35" i="41"/>
  <c r="E35" i="41"/>
  <c r="K34" i="41"/>
  <c r="E34" i="41"/>
  <c r="K33" i="41"/>
  <c r="E33" i="41"/>
  <c r="K32" i="41"/>
  <c r="E32" i="41"/>
  <c r="K22" i="41"/>
  <c r="K18" i="41"/>
  <c r="E18" i="41"/>
  <c r="K17" i="41"/>
  <c r="E17" i="41"/>
  <c r="K16" i="41"/>
  <c r="E16" i="41"/>
  <c r="K15" i="41"/>
  <c r="E15" i="41"/>
  <c r="K14" i="41"/>
  <c r="E14" i="41"/>
  <c r="K13" i="41"/>
  <c r="E13" i="41"/>
  <c r="K12" i="41"/>
  <c r="E12" i="41"/>
  <c r="K11" i="41"/>
  <c r="E11" i="41"/>
  <c r="K10" i="41"/>
  <c r="E10" i="41"/>
  <c r="K9" i="41"/>
  <c r="E9" i="41"/>
  <c r="K8" i="41"/>
  <c r="E8" i="41"/>
  <c r="K7" i="41"/>
  <c r="E7" i="41"/>
  <c r="K6" i="41"/>
  <c r="E6" i="41"/>
  <c r="K5" i="41"/>
  <c r="E5" i="41"/>
  <c r="E16" i="39"/>
  <c r="E15" i="39"/>
  <c r="E14" i="39"/>
  <c r="E13" i="39"/>
  <c r="E12" i="39"/>
  <c r="E11" i="39"/>
  <c r="E10" i="39"/>
  <c r="E9" i="39"/>
  <c r="E8" i="39"/>
  <c r="E7" i="39"/>
  <c r="E6" i="39"/>
  <c r="E5" i="39"/>
  <c r="E4" i="39"/>
  <c r="E3" i="39"/>
  <c r="E46" i="41" l="1"/>
  <c r="E68" i="41"/>
  <c r="E69" i="41" s="1"/>
  <c r="E47" i="41"/>
  <c r="E50" i="41" s="1"/>
  <c r="K46" i="41"/>
  <c r="K47" i="41" s="1"/>
  <c r="K50" i="41" s="1"/>
  <c r="E72" i="41"/>
  <c r="K19" i="41"/>
  <c r="K20" i="41" s="1"/>
  <c r="E19" i="41"/>
  <c r="E20" i="41" s="1"/>
  <c r="D24" i="41" s="1"/>
  <c r="D26" i="41"/>
  <c r="D28" i="41"/>
  <c r="E17" i="39"/>
  <c r="E18" i="39" s="1"/>
  <c r="K38" i="19"/>
  <c r="K39" i="19"/>
  <c r="D25" i="39" l="1"/>
  <c r="D23" i="39"/>
  <c r="D21" i="39"/>
  <c r="E22" i="39" s="1"/>
  <c r="E25" i="41"/>
  <c r="E67" i="19"/>
  <c r="K45" i="19"/>
  <c r="E45" i="19"/>
  <c r="K18" i="19"/>
  <c r="E18" i="19"/>
  <c r="E71" i="19"/>
  <c r="E66" i="19"/>
  <c r="E65" i="19"/>
  <c r="E64" i="19"/>
  <c r="E63" i="19"/>
  <c r="E62" i="19"/>
  <c r="E59" i="19"/>
  <c r="E58" i="19"/>
  <c r="E57" i="19"/>
  <c r="E56" i="19"/>
  <c r="E55" i="19"/>
  <c r="E54" i="19"/>
  <c r="K49" i="19"/>
  <c r="E49" i="19"/>
  <c r="K44" i="19"/>
  <c r="E44" i="19"/>
  <c r="K43" i="19"/>
  <c r="E43" i="19"/>
  <c r="K42" i="19"/>
  <c r="E42" i="19"/>
  <c r="K41" i="19"/>
  <c r="E41" i="19"/>
  <c r="K40" i="19"/>
  <c r="E40" i="19"/>
  <c r="E39" i="19"/>
  <c r="E38" i="19"/>
  <c r="K37" i="19"/>
  <c r="E37" i="19"/>
  <c r="K36" i="19"/>
  <c r="E36" i="19"/>
  <c r="K35" i="19"/>
  <c r="E35" i="19"/>
  <c r="K34" i="19"/>
  <c r="E34" i="19"/>
  <c r="K33" i="19"/>
  <c r="E33" i="19"/>
  <c r="K32" i="19"/>
  <c r="E32" i="19"/>
  <c r="K22" i="19"/>
  <c r="K17" i="19"/>
  <c r="E17" i="19"/>
  <c r="K16" i="19"/>
  <c r="E16" i="19"/>
  <c r="K15" i="19"/>
  <c r="E15" i="19"/>
  <c r="K14" i="19"/>
  <c r="E14" i="19"/>
  <c r="K13" i="19"/>
  <c r="E13" i="19"/>
  <c r="K12" i="19"/>
  <c r="E12" i="19"/>
  <c r="K11" i="19"/>
  <c r="E11" i="19"/>
  <c r="K10" i="19"/>
  <c r="E10" i="19"/>
  <c r="K9" i="19"/>
  <c r="E9" i="19"/>
  <c r="K8" i="19"/>
  <c r="E8" i="19"/>
  <c r="K7" i="19"/>
  <c r="E7" i="19"/>
  <c r="K6" i="19"/>
  <c r="E6" i="19"/>
  <c r="K5" i="19"/>
  <c r="E5" i="19"/>
  <c r="K46" i="19" l="1"/>
  <c r="K47" i="19" s="1"/>
  <c r="K50" i="19" s="1"/>
  <c r="E68" i="19"/>
  <c r="E69" i="19" s="1"/>
  <c r="E72" i="19" s="1"/>
  <c r="E46" i="19"/>
  <c r="K19" i="19"/>
  <c r="E19" i="19"/>
  <c r="E20" i="19" s="1"/>
  <c r="D24" i="19" l="1"/>
  <c r="D26" i="19"/>
  <c r="D28" i="19"/>
  <c r="E47" i="19"/>
  <c r="E50" i="19" s="1"/>
  <c r="K20" i="19"/>
  <c r="E25" i="19" l="1"/>
</calcChain>
</file>

<file path=xl/sharedStrings.xml><?xml version="1.0" encoding="utf-8"?>
<sst xmlns="http://schemas.openxmlformats.org/spreadsheetml/2006/main" count="303" uniqueCount="46">
  <si>
    <t>ผลการดำเนินงานศูนย์วิจัย..................................................
Baseline ย้อนหลัง 3 ปี</t>
  </si>
  <si>
    <t>* ขอให้ใส่ผลการดำเนินงานในตารางช่องสีฟ้าเท่านั้น</t>
  </si>
  <si>
    <t>KPI</t>
  </si>
  <si>
    <t>น้ำหนัก</t>
  </si>
  <si>
    <t>ผลงาน</t>
  </si>
  <si>
    <t>คะแนนที่ได้</t>
  </si>
  <si>
    <t>เงินทุนวิจัยที่ได้รับจากภาคเอกชน/ต่างประเทศ
1,000,000 บาทขึ้นไป
700,001 - 1,000,000 บาท
500,001 - 700,000 บาท
น้อยกว่าหรือเท่ากับ 500,000 บาท</t>
  </si>
  <si>
    <t xml:space="preserve">
10
9
8
7</t>
  </si>
  <si>
    <t xml:space="preserve">ตัวอย่างการใส่ผลงานเงินทุนที่ได้รับ 
- หากได้รับทุนรวม 500,000 บาท ให้ใส่ผลงานเป็น 0.5
- หากได้รับทุนรวม 1,000,000 บาท ให้ใส่ผลงานเป็น 1 
- หากได้รับทุนรวม 10,500,000 บาท ให้ใส่ผลงานเป็น 10.5
</t>
  </si>
  <si>
    <t>เงินทุนภาครัฐ (มี Over Head)
1,000,000 บาทขึ้นไป
700,001 - 1,000,000 บาท
500,001 - 700,000 บาท
น้อยกว่าหรือเท่ากับ 500,000 บาท</t>
  </si>
  <si>
    <t>8
7
6
5</t>
  </si>
  <si>
    <t>เงินทุนภาครัฐ (ไม่มี Over Head)
1,000,000 บาทขึ้นไป
700,001 - 1,000,000 บาท
500,001 - 700,000 บาท
น้อยกว่าหรือเท่ากับ 500,000 บาท</t>
  </si>
  <si>
    <t>5
4
3
2</t>
  </si>
  <si>
    <t>Scopus Q1T1 (10% แรก)</t>
  </si>
  <si>
    <t>Scopus Q1T2</t>
  </si>
  <si>
    <t>Scopus Q2</t>
  </si>
  <si>
    <t>Scopus Q3</t>
  </si>
  <si>
    <t>Scopus Q4</t>
  </si>
  <si>
    <t>สิทธิบัตร</t>
  </si>
  <si>
    <t>อนุสิทธิบัตร</t>
  </si>
  <si>
    <t>ผลงานวิจัยร่วมกับมหาวิทยาลัยต่างประเทศที่มี Ranking สูงกว่า ม.อ.</t>
  </si>
  <si>
    <t>การนำผลงานวิจัยไปใช้ประโยชน์
ระดับนานาชาติ</t>
  </si>
  <si>
    <t>ระดับชาติ</t>
  </si>
  <si>
    <t>จำนวนนักวิจัยใหม่</t>
  </si>
  <si>
    <t>รวม</t>
  </si>
  <si>
    <t>จำนวนเงินสนับสนุนที่ได้รับในปีที่ 1</t>
  </si>
  <si>
    <t>มหาวิทยาลัย</t>
  </si>
  <si>
    <t>รวมจ่าย</t>
  </si>
  <si>
    <t>วิทยาเขตหาดใหญ่</t>
  </si>
  <si>
    <t>คณะต้นสังกัด ผอ.ศูนย์วิจัย</t>
  </si>
  <si>
    <t>ตารางคำนวนคะแนนผลการดำเนินงานศูนย์วิจัยที่ได้รับเงินสนับสนุนเริ่มต้น 500,000 บาท</t>
  </si>
  <si>
    <t>ผลการดำเนินงานศูนย์วิจัย..................................................
ปีที่ 1</t>
  </si>
  <si>
    <t>ผลการดำเนินงานศูนย์วิจัย..................................................
ปีที่ 2</t>
  </si>
  <si>
    <t>Scopus Q1T1</t>
  </si>
  <si>
    <t>จำนวนเงินสนับสนุนที่ได้รับในปีที่ 2</t>
  </si>
  <si>
    <t>จำนวนเงินสนับสนุนที่ได้รับในปีที่ 3</t>
  </si>
  <si>
    <t>ค่าบริหารโครงการ</t>
  </si>
  <si>
    <t>30% ค่าบริหารโครงการ</t>
  </si>
  <si>
    <t>ผลการดำเนินงานศูนย์วิจัย..................................................
ปีที่ 3</t>
  </si>
  <si>
    <t>ผลการดำเนินงานศูนย์วิจัย..................................................
ปีที่ 4</t>
  </si>
  <si>
    <t>จำนวนเงินสนับสนุนที่ได้รับในปีที่ 4</t>
  </si>
  <si>
    <t>จำนวนเงินสนับสนุนที่ได้รับในปีที่ 5</t>
  </si>
  <si>
    <t>รวมจำนวนเงินที่ได้รับทั้งหมดในปีที่ 3</t>
  </si>
  <si>
    <t>ผลการดำเนินงานศูนย์วิจัย..................................................
ปีที่ 5</t>
  </si>
  <si>
    <t>จำนวนเงินสนับสนุนที่ได้รับในปีที่ 6</t>
  </si>
  <si>
    <t>ตารางคำนวนคะแนนผลการดำเนินงานศูนย์วิจัยที่ได้รับเงินสนับสนุนเริ่มต้น 1,000,000 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</si>
</sst>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Tahoma"/>
      <family val="2"/>
      <scheme val="minor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u val="double"/>
      <sz val="18"/>
      <name val="TH SarabunPSK"/>
      <family val="2"/>
    </font>
    <font>
      <u val="double"/>
      <sz val="18"/>
      <name val="TH SarabunPSK"/>
      <family val="2"/>
    </font>
    <font>
      <sz val="18"/>
      <color rgb="FFFF0000"/>
      <name val="TH SarabunPSK"/>
      <family val="2"/>
    </font>
    <font>
      <b/>
      <sz val="18"/>
      <name val="TH SarabunPSK"/>
      <family val="2"/>
    </font>
    <font>
      <b/>
      <u val="double"/>
      <sz val="18"/>
      <color rgb="FFFF0000"/>
      <name val="TH SarabunPSK"/>
      <family val="2"/>
    </font>
    <font>
      <sz val="18"/>
      <name val="TH SarabunPSK"/>
      <family val="2"/>
    </font>
    <font>
      <b/>
      <u val="double"/>
      <sz val="18"/>
      <color theme="1"/>
      <name val="TH SarabunPSK"/>
      <family val="2"/>
    </font>
    <font>
      <b/>
      <sz val="20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3" xfId="0" applyFont="1" applyBorder="1"/>
    <xf numFmtId="0" fontId="3" fillId="2" borderId="4" xfId="0" applyFon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0" xfId="0" applyNumberFormat="1" applyFont="1"/>
    <xf numFmtId="4" fontId="5" fillId="0" borderId="0" xfId="0" applyNumberFormat="1" applyFont="1"/>
    <xf numFmtId="4" fontId="1" fillId="4" borderId="0" xfId="0" applyNumberFormat="1" applyFont="1" applyFill="1"/>
    <xf numFmtId="4" fontId="4" fillId="0" borderId="0" xfId="0" applyNumberFormat="1" applyFont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9" fontId="1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 wrapText="1"/>
    </xf>
    <xf numFmtId="0" fontId="1" fillId="4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1" fillId="0" borderId="25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27" xfId="0" applyFont="1" applyBorder="1"/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4" xfId="0" applyFont="1" applyBorder="1"/>
    <xf numFmtId="4" fontId="6" fillId="0" borderId="0" xfId="0" applyNumberFormat="1" applyFont="1" applyAlignment="1">
      <alignment horizontal="right"/>
    </xf>
    <xf numFmtId="0" fontId="9" fillId="0" borderId="2" xfId="0" applyFont="1" applyBorder="1"/>
    <xf numFmtId="0" fontId="9" fillId="0" borderId="2" xfId="0" applyFont="1" applyBorder="1" applyAlignment="1">
      <alignment wrapText="1"/>
    </xf>
    <xf numFmtId="0" fontId="9" fillId="0" borderId="29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2" borderId="32" xfId="0" applyFont="1" applyFill="1" applyBorder="1"/>
    <xf numFmtId="0" fontId="9" fillId="0" borderId="17" xfId="0" applyFont="1" applyBorder="1" applyAlignment="1">
      <alignment wrapText="1"/>
    </xf>
    <xf numFmtId="0" fontId="9" fillId="0" borderId="33" xfId="0" applyFont="1" applyBorder="1" applyAlignment="1">
      <alignment wrapText="1"/>
    </xf>
    <xf numFmtId="0" fontId="1" fillId="0" borderId="34" xfId="0" applyFont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0" borderId="33" xfId="0" applyFont="1" applyBorder="1" applyAlignment="1">
      <alignment wrapText="1"/>
    </xf>
    <xf numFmtId="9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/>
    </xf>
    <xf numFmtId="4" fontId="7" fillId="0" borderId="0" xfId="0" applyNumberFormat="1" applyFont="1"/>
    <xf numFmtId="4" fontId="8" fillId="0" borderId="0" xfId="0" applyNumberFormat="1" applyFont="1" applyAlignment="1">
      <alignment vertical="top"/>
    </xf>
    <xf numFmtId="0" fontId="2" fillId="0" borderId="0" xfId="0" applyFont="1" applyAlignment="1">
      <alignment vertical="center"/>
    </xf>
    <xf numFmtId="4" fontId="10" fillId="0" borderId="14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14" xfId="0" applyFont="1" applyBorder="1" applyAlignment="1">
      <alignment horizontal="right"/>
    </xf>
    <xf numFmtId="0" fontId="2" fillId="6" borderId="35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36" xfId="0" applyFont="1" applyFill="1" applyBorder="1" applyAlignment="1">
      <alignment horizontal="left" vertical="center" wrapText="1"/>
    </xf>
    <xf numFmtId="0" fontId="2" fillId="6" borderId="41" xfId="0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 wrapText="1"/>
    </xf>
    <xf numFmtId="0" fontId="2" fillId="6" borderId="42" xfId="0" applyFont="1" applyFill="1" applyBorder="1" applyAlignment="1">
      <alignment horizontal="left" vertical="center" wrapText="1"/>
    </xf>
    <xf numFmtId="0" fontId="2" fillId="6" borderId="28" xfId="0" applyFont="1" applyFill="1" applyBorder="1" applyAlignment="1">
      <alignment horizontal="left" vertical="center" wrapText="1"/>
    </xf>
    <xf numFmtId="0" fontId="2" fillId="6" borderId="13" xfId="0" applyFont="1" applyFill="1" applyBorder="1" applyAlignment="1">
      <alignment horizontal="left" vertical="center" wrapText="1"/>
    </xf>
    <xf numFmtId="0" fontId="2" fillId="6" borderId="37" xfId="0" applyFont="1" applyFill="1" applyBorder="1" applyAlignment="1">
      <alignment horizontal="left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/>
    </xf>
    <xf numFmtId="4" fontId="7" fillId="0" borderId="19" xfId="0" applyNumberFormat="1" applyFont="1" applyBorder="1" applyAlignment="1">
      <alignment horizontal="center"/>
    </xf>
    <xf numFmtId="4" fontId="8" fillId="3" borderId="19" xfId="0" applyNumberFormat="1" applyFont="1" applyFill="1" applyBorder="1" applyAlignment="1">
      <alignment horizontal="center" vertical="top"/>
    </xf>
    <xf numFmtId="4" fontId="8" fillId="3" borderId="20" xfId="0" applyNumberFormat="1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5" borderId="1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EED8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7"/>
  <sheetViews>
    <sheetView workbookViewId="0">
      <selection activeCell="B17" sqref="B17:D17"/>
    </sheetView>
  </sheetViews>
  <sheetFormatPr defaultRowHeight="14.25"/>
  <cols>
    <col min="2" max="2" width="28.375" customWidth="1"/>
    <col min="3" max="4" width="11.5" customWidth="1"/>
    <col min="5" max="5" width="12.75" customWidth="1"/>
    <col min="12" max="12" width="16.25" customWidth="1"/>
  </cols>
  <sheetData>
    <row r="1" spans="2:12" ht="73.5" customHeight="1" thickBot="1">
      <c r="B1" s="60" t="s">
        <v>0</v>
      </c>
      <c r="C1" s="61"/>
      <c r="D1" s="61"/>
      <c r="E1" s="61"/>
      <c r="G1" s="75" t="s">
        <v>1</v>
      </c>
      <c r="H1" s="76"/>
      <c r="I1" s="76"/>
      <c r="J1" s="76"/>
      <c r="K1" s="76"/>
      <c r="L1" s="77"/>
    </row>
    <row r="2" spans="2:12" ht="24" thickBot="1">
      <c r="B2" s="6" t="s">
        <v>2</v>
      </c>
      <c r="C2" s="7" t="s">
        <v>3</v>
      </c>
      <c r="D2" s="7" t="s">
        <v>4</v>
      </c>
      <c r="E2" s="8" t="s">
        <v>5</v>
      </c>
    </row>
    <row r="3" spans="2:12" ht="162.75" customHeight="1">
      <c r="B3" s="18" t="s">
        <v>6</v>
      </c>
      <c r="C3" s="28" t="s">
        <v>7</v>
      </c>
      <c r="D3" s="19">
        <v>0</v>
      </c>
      <c r="E3" s="33">
        <f>IF(D3&lt;=0.5,D3*7,IF(D3&lt;=0.7,D3*8,IF(D3&lt;=1,D3*9,IF(D3&gt;1,D3*10))))</f>
        <v>0</v>
      </c>
      <c r="G3" s="66" t="s">
        <v>8</v>
      </c>
      <c r="H3" s="67"/>
      <c r="I3" s="67"/>
      <c r="J3" s="67"/>
      <c r="K3" s="67"/>
      <c r="L3" s="68"/>
    </row>
    <row r="4" spans="2:12" ht="139.5" customHeight="1">
      <c r="B4" s="26" t="s">
        <v>9</v>
      </c>
      <c r="C4" s="27" t="s">
        <v>10</v>
      </c>
      <c r="D4" s="30">
        <v>0</v>
      </c>
      <c r="E4" s="31">
        <f>IF(D4&lt;=0.5,D4*5,IF(D4&lt;=0.7,D4*6,IF(D4&lt;=1,D4*7,IF(D4&gt;1,D4*8))))</f>
        <v>0</v>
      </c>
      <c r="G4" s="69"/>
      <c r="H4" s="70"/>
      <c r="I4" s="70"/>
      <c r="J4" s="70"/>
      <c r="K4" s="70"/>
      <c r="L4" s="71"/>
    </row>
    <row r="5" spans="2:12" ht="139.5" customHeight="1" thickBot="1">
      <c r="B5" s="24" t="s">
        <v>11</v>
      </c>
      <c r="C5" s="25" t="s">
        <v>12</v>
      </c>
      <c r="D5" s="29">
        <v>0</v>
      </c>
      <c r="E5" s="31">
        <f>IF(D5&lt;=0.5,D5*2,IF(D5&lt;=0.7,D5*3,IF(D5&lt;=1,D5*4,IF(D5&gt;1,D5*5))))</f>
        <v>0</v>
      </c>
      <c r="G5" s="72"/>
      <c r="H5" s="73"/>
      <c r="I5" s="73"/>
      <c r="J5" s="73"/>
      <c r="K5" s="73"/>
      <c r="L5" s="74"/>
    </row>
    <row r="6" spans="2:12" ht="23.25">
      <c r="B6" s="3" t="s">
        <v>13</v>
      </c>
      <c r="C6" s="9">
        <v>10</v>
      </c>
      <c r="D6" s="15">
        <v>0</v>
      </c>
      <c r="E6" s="4">
        <f t="shared" ref="E6:E13" si="0">C6*D6</f>
        <v>0</v>
      </c>
    </row>
    <row r="7" spans="2:12" ht="23.25">
      <c r="B7" s="3" t="s">
        <v>14</v>
      </c>
      <c r="C7" s="9">
        <v>8</v>
      </c>
      <c r="D7" s="15">
        <v>0</v>
      </c>
      <c r="E7" s="4">
        <f t="shared" si="0"/>
        <v>0</v>
      </c>
    </row>
    <row r="8" spans="2:12" ht="23.25">
      <c r="B8" s="3" t="s">
        <v>15</v>
      </c>
      <c r="C8" s="9">
        <v>4</v>
      </c>
      <c r="D8" s="15">
        <v>0</v>
      </c>
      <c r="E8" s="4">
        <f t="shared" si="0"/>
        <v>0</v>
      </c>
    </row>
    <row r="9" spans="2:12" ht="23.25">
      <c r="B9" s="40" t="s">
        <v>16</v>
      </c>
      <c r="C9" s="9">
        <v>2</v>
      </c>
      <c r="D9" s="15">
        <v>0</v>
      </c>
      <c r="E9" s="4">
        <f>C9*D9</f>
        <v>0</v>
      </c>
    </row>
    <row r="10" spans="2:12" ht="23.25">
      <c r="B10" s="40" t="s">
        <v>17</v>
      </c>
      <c r="C10" s="9">
        <v>1</v>
      </c>
      <c r="D10" s="15">
        <v>0</v>
      </c>
      <c r="E10" s="4">
        <f>C10*D10</f>
        <v>0</v>
      </c>
    </row>
    <row r="11" spans="2:12" ht="23.25">
      <c r="B11" s="3" t="s">
        <v>18</v>
      </c>
      <c r="C11" s="9">
        <v>10</v>
      </c>
      <c r="D11" s="15">
        <v>0</v>
      </c>
      <c r="E11" s="4">
        <f t="shared" si="0"/>
        <v>0</v>
      </c>
    </row>
    <row r="12" spans="2:12" ht="23.25">
      <c r="B12" s="3" t="s">
        <v>19</v>
      </c>
      <c r="C12" s="9">
        <v>5</v>
      </c>
      <c r="D12" s="15">
        <v>0</v>
      </c>
      <c r="E12" s="4">
        <f t="shared" si="0"/>
        <v>0</v>
      </c>
    </row>
    <row r="13" spans="2:12" ht="69.75" customHeight="1">
      <c r="B13" s="41" t="s">
        <v>20</v>
      </c>
      <c r="C13" s="35">
        <v>3</v>
      </c>
      <c r="D13" s="29">
        <v>0</v>
      </c>
      <c r="E13" s="31">
        <f t="shared" si="0"/>
        <v>0</v>
      </c>
    </row>
    <row r="14" spans="2:12" ht="46.5" customHeight="1">
      <c r="B14" s="42" t="s">
        <v>21</v>
      </c>
      <c r="C14" s="9">
        <v>10</v>
      </c>
      <c r="D14" s="15">
        <v>0</v>
      </c>
      <c r="E14" s="32">
        <f>D14*C14</f>
        <v>0</v>
      </c>
    </row>
    <row r="15" spans="2:12" ht="23.25">
      <c r="B15" s="43" t="s">
        <v>22</v>
      </c>
      <c r="C15" s="9">
        <v>5</v>
      </c>
      <c r="D15" s="15">
        <v>0</v>
      </c>
      <c r="E15" s="32">
        <f>D15*C15</f>
        <v>0</v>
      </c>
    </row>
    <row r="16" spans="2:12" ht="24" customHeight="1" thickBot="1">
      <c r="B16" s="46" t="s">
        <v>23</v>
      </c>
      <c r="C16" s="36">
        <v>1</v>
      </c>
      <c r="D16" s="37">
        <v>0</v>
      </c>
      <c r="E16" s="38">
        <f>D16*C16</f>
        <v>0</v>
      </c>
    </row>
    <row r="17" spans="2:7" ht="24" thickBot="1">
      <c r="B17" s="62" t="s">
        <v>24</v>
      </c>
      <c r="C17" s="63"/>
      <c r="D17" s="64"/>
      <c r="E17" s="45">
        <f>SUM(E3:E16)</f>
        <v>0</v>
      </c>
    </row>
    <row r="18" spans="2:7" ht="23.25">
      <c r="B18" s="65" t="s">
        <v>25</v>
      </c>
      <c r="C18" s="65"/>
      <c r="D18" s="65"/>
      <c r="E18" s="56" t="str">
        <f>IF(E17&lt;19.5,"ไม่สนับสนุน",IF(E17&lt;59.5,500000,1000000))</f>
        <v>ไม่สนับสนุน</v>
      </c>
    </row>
    <row r="19" spans="2:7" ht="14.25" customHeight="1" thickBot="1">
      <c r="C19" s="55"/>
      <c r="D19" s="55"/>
      <c r="E19" s="55"/>
    </row>
    <row r="20" spans="2:7" ht="23.25">
      <c r="B20" s="78" t="s">
        <v>26</v>
      </c>
      <c r="C20" s="79"/>
      <c r="D20" s="16">
        <v>0.25</v>
      </c>
      <c r="E20" s="82" t="s">
        <v>27</v>
      </c>
    </row>
    <row r="21" spans="2:7" ht="24" thickBot="1">
      <c r="B21" s="80"/>
      <c r="C21" s="81"/>
      <c r="D21" s="17">
        <f>IF(E18="ไม่สนับสนุน",0,E18*D20)</f>
        <v>0</v>
      </c>
      <c r="E21" s="83"/>
    </row>
    <row r="22" spans="2:7" ht="23.25">
      <c r="B22" s="78" t="s">
        <v>28</v>
      </c>
      <c r="C22" s="79"/>
      <c r="D22" s="16">
        <v>0.25</v>
      </c>
      <c r="E22" s="84">
        <f>IF(B22="วิทยาเขตหาดใหญ่",D21+D23,D21)</f>
        <v>0</v>
      </c>
    </row>
    <row r="23" spans="2:7" ht="24" thickBot="1">
      <c r="B23" s="80"/>
      <c r="C23" s="81"/>
      <c r="D23" s="17">
        <f>IF(E18="ไม่สนับสนุน",0,E18*D22)</f>
        <v>0</v>
      </c>
      <c r="E23" s="85"/>
    </row>
    <row r="24" spans="2:7" ht="23.25">
      <c r="B24" s="78" t="s">
        <v>29</v>
      </c>
      <c r="C24" s="79"/>
      <c r="D24" s="16">
        <v>0.5</v>
      </c>
      <c r="E24" s="11"/>
    </row>
    <row r="25" spans="2:7" ht="24" thickBot="1">
      <c r="B25" s="80"/>
      <c r="C25" s="81"/>
      <c r="D25" s="17">
        <f>IF(E18="ไม่สนับสนุน",0,E18*D24)</f>
        <v>0</v>
      </c>
      <c r="E25" s="11"/>
    </row>
    <row r="26" spans="2:7" ht="15" thickBot="1"/>
    <row r="27" spans="2:7" ht="24" thickBot="1">
      <c r="B27" s="57" t="s">
        <v>1</v>
      </c>
      <c r="C27" s="58"/>
      <c r="D27" s="58"/>
      <c r="E27" s="59"/>
      <c r="F27" s="55"/>
      <c r="G27" s="55"/>
    </row>
  </sheetData>
  <mergeCells count="11">
    <mergeCell ref="B27:E27"/>
    <mergeCell ref="B1:E1"/>
    <mergeCell ref="B17:D17"/>
    <mergeCell ref="B18:D18"/>
    <mergeCell ref="G3:L5"/>
    <mergeCell ref="G1:L1"/>
    <mergeCell ref="B24:C25"/>
    <mergeCell ref="B20:C21"/>
    <mergeCell ref="E20:E21"/>
    <mergeCell ref="B22:C23"/>
    <mergeCell ref="E22:E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FF00"/>
  </sheetPr>
  <dimension ref="B1:K78"/>
  <sheetViews>
    <sheetView zoomScale="110" zoomScaleNormal="110" zoomScaleSheetLayoutView="120" workbookViewId="0">
      <selection activeCell="B68" sqref="B68:D68"/>
    </sheetView>
  </sheetViews>
  <sheetFormatPr defaultRowHeight="23.25"/>
  <cols>
    <col min="1" max="1" width="9" style="1"/>
    <col min="2" max="2" width="27.625" style="1" bestFit="1" customWidth="1"/>
    <col min="3" max="4" width="11.5" style="1" customWidth="1"/>
    <col min="5" max="5" width="12.75" style="1" bestFit="1" customWidth="1"/>
    <col min="6" max="7" width="9" style="1"/>
    <col min="8" max="8" width="27.625" style="1" customWidth="1"/>
    <col min="9" max="9" width="11.5" style="1" customWidth="1"/>
    <col min="10" max="10" width="12.875" style="1" bestFit="1" customWidth="1"/>
    <col min="11" max="11" width="12.75" style="1" bestFit="1" customWidth="1"/>
    <col min="12" max="16384" width="9" style="1"/>
  </cols>
  <sheetData>
    <row r="1" spans="2:11">
      <c r="B1" s="86" t="s">
        <v>30</v>
      </c>
      <c r="C1" s="87"/>
      <c r="D1" s="87"/>
      <c r="E1" s="87"/>
      <c r="F1" s="87"/>
      <c r="G1" s="87"/>
      <c r="H1" s="87"/>
      <c r="I1" s="87"/>
      <c r="J1" s="87"/>
      <c r="K1" s="88"/>
    </row>
    <row r="2" spans="2:11" ht="24" thickBot="1">
      <c r="B2" s="89"/>
      <c r="C2" s="90"/>
      <c r="D2" s="90"/>
      <c r="E2" s="90"/>
      <c r="F2" s="90"/>
      <c r="G2" s="90"/>
      <c r="H2" s="90"/>
      <c r="I2" s="90"/>
      <c r="J2" s="90"/>
      <c r="K2" s="91"/>
    </row>
    <row r="3" spans="2:11" ht="53.25" customHeight="1" thickBot="1">
      <c r="B3" s="60" t="s">
        <v>31</v>
      </c>
      <c r="C3" s="61"/>
      <c r="D3" s="61"/>
      <c r="E3" s="61"/>
      <c r="H3" s="60" t="s">
        <v>32</v>
      </c>
      <c r="I3" s="61"/>
      <c r="J3" s="61"/>
      <c r="K3" s="61"/>
    </row>
    <row r="4" spans="2:11" s="2" customFormat="1" ht="24" thickBot="1">
      <c r="B4" s="6" t="s">
        <v>2</v>
      </c>
      <c r="C4" s="7" t="s">
        <v>3</v>
      </c>
      <c r="D4" s="7" t="s">
        <v>4</v>
      </c>
      <c r="E4" s="8" t="s">
        <v>5</v>
      </c>
      <c r="H4" s="6" t="s">
        <v>2</v>
      </c>
      <c r="I4" s="7" t="s">
        <v>3</v>
      </c>
      <c r="J4" s="7" t="s">
        <v>4</v>
      </c>
      <c r="K4" s="8" t="s">
        <v>5</v>
      </c>
    </row>
    <row r="5" spans="2:11" s="2" customFormat="1" ht="162.75">
      <c r="B5" s="18" t="s">
        <v>6</v>
      </c>
      <c r="C5" s="28" t="s">
        <v>7</v>
      </c>
      <c r="D5" s="19">
        <v>0</v>
      </c>
      <c r="E5" s="33">
        <f>IF(D5&lt;=0.5,D5*7,IF(D5&lt;=0.7,D5*8,IF(D5&lt;=1,D5*9,IF(D5&gt;1,D5*10))))</f>
        <v>0</v>
      </c>
      <c r="H5" s="18" t="s">
        <v>6</v>
      </c>
      <c r="I5" s="28" t="s">
        <v>7</v>
      </c>
      <c r="J5" s="19">
        <v>0</v>
      </c>
      <c r="K5" s="33">
        <f>IF(J5&lt;=0.5,J5*7,IF(J5&lt;=0.7,J5*8,IF(J5&lt;=1,J5*9,IF(J5&gt;1,J5*10))))</f>
        <v>0</v>
      </c>
    </row>
    <row r="6" spans="2:11" ht="139.5">
      <c r="B6" s="26" t="s">
        <v>9</v>
      </c>
      <c r="C6" s="27" t="s">
        <v>10</v>
      </c>
      <c r="D6" s="30">
        <v>0</v>
      </c>
      <c r="E6" s="31">
        <f>IF(D6&lt;=0.5,D6*5,IF(D6&lt;=0.7,D6*6,IF(D6&lt;=1,D6*7,IF(D6&gt;1,D6*8))))</f>
        <v>0</v>
      </c>
      <c r="H6" s="26" t="s">
        <v>9</v>
      </c>
      <c r="I6" s="27" t="s">
        <v>10</v>
      </c>
      <c r="J6" s="30">
        <v>0</v>
      </c>
      <c r="K6" s="31">
        <f>IF(J6&lt;=0.5,J6*5,IF(J6&lt;0.70001,J6*6,IF(J6&lt;=1,J6*7,IF(J6&gt;1,J6*8))))</f>
        <v>0</v>
      </c>
    </row>
    <row r="7" spans="2:11" ht="139.5">
      <c r="B7" s="24" t="s">
        <v>11</v>
      </c>
      <c r="C7" s="25" t="s">
        <v>12</v>
      </c>
      <c r="D7" s="29">
        <v>0</v>
      </c>
      <c r="E7" s="31">
        <f>IF(D7&lt;=0.5,D7*2,IF(D7&lt;=0.7,D7*3,IF(D7&lt;=1,D7*4,IF(D7&gt;1,D7*5))))</f>
        <v>0</v>
      </c>
      <c r="H7" s="24" t="s">
        <v>11</v>
      </c>
      <c r="I7" s="25" t="s">
        <v>12</v>
      </c>
      <c r="J7" s="29">
        <v>0</v>
      </c>
      <c r="K7" s="31">
        <f>IF(J7&lt;=0.5,J7*2,IF(J7&lt;=0.7,J7*3,IF(J7&lt;=1,J7*4,IF(J7&gt;1,J7*5))))</f>
        <v>0</v>
      </c>
    </row>
    <row r="8" spans="2:11">
      <c r="B8" s="3" t="s">
        <v>33</v>
      </c>
      <c r="C8" s="9">
        <v>10</v>
      </c>
      <c r="D8" s="15">
        <v>0</v>
      </c>
      <c r="E8" s="4">
        <f t="shared" ref="E8:E15" si="0">C8*D8</f>
        <v>0</v>
      </c>
      <c r="H8" s="3" t="s">
        <v>33</v>
      </c>
      <c r="I8" s="9">
        <v>10</v>
      </c>
      <c r="J8" s="15">
        <v>0</v>
      </c>
      <c r="K8" s="4">
        <f t="shared" ref="K8:K15" si="1">I8*J8</f>
        <v>0</v>
      </c>
    </row>
    <row r="9" spans="2:11">
      <c r="B9" s="3" t="s">
        <v>14</v>
      </c>
      <c r="C9" s="9">
        <v>8</v>
      </c>
      <c r="D9" s="15">
        <v>0</v>
      </c>
      <c r="E9" s="4">
        <f t="shared" si="0"/>
        <v>0</v>
      </c>
      <c r="H9" s="3" t="s">
        <v>14</v>
      </c>
      <c r="I9" s="9">
        <v>8</v>
      </c>
      <c r="J9" s="15">
        <v>0</v>
      </c>
      <c r="K9" s="4">
        <f t="shared" si="1"/>
        <v>0</v>
      </c>
    </row>
    <row r="10" spans="2:11">
      <c r="B10" s="3" t="s">
        <v>15</v>
      </c>
      <c r="C10" s="9">
        <v>4</v>
      </c>
      <c r="D10" s="15">
        <v>0</v>
      </c>
      <c r="E10" s="4">
        <f t="shared" si="0"/>
        <v>0</v>
      </c>
      <c r="H10" s="3" t="s">
        <v>15</v>
      </c>
      <c r="I10" s="9">
        <v>4</v>
      </c>
      <c r="J10" s="15">
        <v>0</v>
      </c>
      <c r="K10" s="4">
        <f t="shared" si="1"/>
        <v>0</v>
      </c>
    </row>
    <row r="11" spans="2:11">
      <c r="B11" s="40" t="s">
        <v>16</v>
      </c>
      <c r="C11" s="9">
        <v>2</v>
      </c>
      <c r="D11" s="15">
        <v>0</v>
      </c>
      <c r="E11" s="4">
        <f>C11*D11</f>
        <v>0</v>
      </c>
      <c r="H11" s="40" t="s">
        <v>16</v>
      </c>
      <c r="I11" s="9">
        <v>2</v>
      </c>
      <c r="J11" s="15">
        <v>0</v>
      </c>
      <c r="K11" s="4">
        <f>I11*J11</f>
        <v>0</v>
      </c>
    </row>
    <row r="12" spans="2:11">
      <c r="B12" s="40" t="s">
        <v>17</v>
      </c>
      <c r="C12" s="9">
        <v>1</v>
      </c>
      <c r="D12" s="15">
        <v>0</v>
      </c>
      <c r="E12" s="4">
        <f>C12*D12</f>
        <v>0</v>
      </c>
      <c r="H12" s="40" t="s">
        <v>17</v>
      </c>
      <c r="I12" s="9">
        <v>1</v>
      </c>
      <c r="J12" s="15">
        <v>30</v>
      </c>
      <c r="K12" s="4">
        <f>I12*J12</f>
        <v>30</v>
      </c>
    </row>
    <row r="13" spans="2:11">
      <c r="B13" s="3" t="s">
        <v>18</v>
      </c>
      <c r="C13" s="9">
        <v>10</v>
      </c>
      <c r="D13" s="15">
        <v>0</v>
      </c>
      <c r="E13" s="4">
        <f t="shared" si="0"/>
        <v>0</v>
      </c>
      <c r="H13" s="3" t="s">
        <v>18</v>
      </c>
      <c r="I13" s="9">
        <v>10</v>
      </c>
      <c r="J13" s="15">
        <v>0</v>
      </c>
      <c r="K13" s="4">
        <f t="shared" si="1"/>
        <v>0</v>
      </c>
    </row>
    <row r="14" spans="2:11">
      <c r="B14" s="3" t="s">
        <v>19</v>
      </c>
      <c r="C14" s="9">
        <v>5</v>
      </c>
      <c r="D14" s="15">
        <v>0</v>
      </c>
      <c r="E14" s="4">
        <f t="shared" si="0"/>
        <v>0</v>
      </c>
      <c r="H14" s="3" t="s">
        <v>19</v>
      </c>
      <c r="I14" s="9">
        <v>5</v>
      </c>
      <c r="J14" s="15">
        <v>0</v>
      </c>
      <c r="K14" s="4">
        <f t="shared" si="1"/>
        <v>0</v>
      </c>
    </row>
    <row r="15" spans="2:11" ht="69.75">
      <c r="B15" s="41" t="s">
        <v>20</v>
      </c>
      <c r="C15" s="35">
        <v>3</v>
      </c>
      <c r="D15" s="29">
        <v>0</v>
      </c>
      <c r="E15" s="31">
        <f t="shared" si="0"/>
        <v>0</v>
      </c>
      <c r="H15" s="41" t="s">
        <v>20</v>
      </c>
      <c r="I15" s="35">
        <v>3</v>
      </c>
      <c r="J15" s="29">
        <v>0</v>
      </c>
      <c r="K15" s="31">
        <f t="shared" si="1"/>
        <v>0</v>
      </c>
    </row>
    <row r="16" spans="2:11" ht="46.5">
      <c r="B16" s="42" t="s">
        <v>21</v>
      </c>
      <c r="C16" s="9">
        <v>10</v>
      </c>
      <c r="D16" s="15">
        <v>0</v>
      </c>
      <c r="E16" s="32">
        <f>D16*C16</f>
        <v>0</v>
      </c>
      <c r="H16" s="42" t="s">
        <v>21</v>
      </c>
      <c r="I16" s="9">
        <v>10</v>
      </c>
      <c r="J16" s="15">
        <v>0</v>
      </c>
      <c r="K16" s="32">
        <f>J16*I16</f>
        <v>0</v>
      </c>
    </row>
    <row r="17" spans="2:11">
      <c r="B17" s="43" t="s">
        <v>22</v>
      </c>
      <c r="C17" s="9">
        <v>5</v>
      </c>
      <c r="D17" s="15">
        <v>0</v>
      </c>
      <c r="E17" s="32">
        <f>D17*C17</f>
        <v>0</v>
      </c>
      <c r="H17" s="43" t="s">
        <v>22</v>
      </c>
      <c r="I17" s="9">
        <v>5</v>
      </c>
      <c r="J17" s="15">
        <v>0</v>
      </c>
      <c r="K17" s="32">
        <f>J17*I17</f>
        <v>0</v>
      </c>
    </row>
    <row r="18" spans="2:11" ht="24" thickBot="1">
      <c r="B18" s="46" t="s">
        <v>23</v>
      </c>
      <c r="C18" s="36">
        <v>1</v>
      </c>
      <c r="D18" s="37">
        <v>0</v>
      </c>
      <c r="E18" s="38">
        <f>D18*C18</f>
        <v>0</v>
      </c>
      <c r="H18" s="46" t="s">
        <v>23</v>
      </c>
      <c r="I18" s="36">
        <v>1</v>
      </c>
      <c r="J18" s="37">
        <v>0</v>
      </c>
      <c r="K18" s="38">
        <f>J18*I18</f>
        <v>0</v>
      </c>
    </row>
    <row r="19" spans="2:11" ht="24" thickBot="1">
      <c r="B19" s="62" t="s">
        <v>24</v>
      </c>
      <c r="C19" s="63"/>
      <c r="D19" s="64"/>
      <c r="E19" s="45">
        <f>SUM(E5:E18)</f>
        <v>0</v>
      </c>
      <c r="H19" s="96" t="s">
        <v>24</v>
      </c>
      <c r="I19" s="97"/>
      <c r="J19" s="98"/>
      <c r="K19" s="5">
        <f>SUM(K5:K18)</f>
        <v>30</v>
      </c>
    </row>
    <row r="20" spans="2:11" ht="24" thickBot="1">
      <c r="B20" s="65" t="s">
        <v>34</v>
      </c>
      <c r="C20" s="65"/>
      <c r="D20" s="65"/>
      <c r="E20" s="14" t="str">
        <f>IF(E19&lt;19.5,"ไม่สนับสนุน",500000)</f>
        <v>ไม่สนับสนุน</v>
      </c>
      <c r="H20" s="65" t="s">
        <v>35</v>
      </c>
      <c r="I20" s="65"/>
      <c r="J20" s="65"/>
      <c r="K20" s="14">
        <f>IF(K19&lt;19.5,"ไม่สนับสนุน",IF(K19&lt;=100,K19*10000,IF(K19&gt;100,100*10000)))</f>
        <v>300000</v>
      </c>
    </row>
    <row r="21" spans="2:11" ht="24" thickTop="1">
      <c r="B21" s="44"/>
      <c r="C21" s="44"/>
      <c r="D21" s="44"/>
      <c r="E21" s="10"/>
      <c r="H21" s="92" t="s">
        <v>36</v>
      </c>
      <c r="I21" s="92"/>
      <c r="J21" s="92"/>
      <c r="K21" s="12">
        <v>0</v>
      </c>
    </row>
    <row r="22" spans="2:11" ht="24" thickBot="1">
      <c r="B22" s="2"/>
      <c r="C22" s="2"/>
      <c r="D22" s="2"/>
      <c r="E22" s="13"/>
      <c r="H22" s="92" t="s">
        <v>37</v>
      </c>
      <c r="I22" s="92"/>
      <c r="J22" s="92"/>
      <c r="K22" s="10">
        <f>K21*30%</f>
        <v>0</v>
      </c>
    </row>
    <row r="23" spans="2:11">
      <c r="B23" s="86" t="s">
        <v>26</v>
      </c>
      <c r="C23" s="88"/>
      <c r="D23" s="16">
        <v>0.25</v>
      </c>
      <c r="E23" s="82" t="s">
        <v>27</v>
      </c>
    </row>
    <row r="24" spans="2:11" ht="24" thickBot="1">
      <c r="B24" s="89"/>
      <c r="C24" s="91"/>
      <c r="D24" s="17">
        <f>IF(E20="ไม่สนับสนุน",0,E20*D23)</f>
        <v>0</v>
      </c>
      <c r="E24" s="83"/>
    </row>
    <row r="25" spans="2:11">
      <c r="B25" s="86" t="s">
        <v>28</v>
      </c>
      <c r="C25" s="88"/>
      <c r="D25" s="16">
        <v>0.25</v>
      </c>
      <c r="E25" s="84">
        <f>IF(B25="วิทยาเขตหาดใหญ่",D24+D26,D24)</f>
        <v>0</v>
      </c>
    </row>
    <row r="26" spans="2:11" ht="24" thickBot="1">
      <c r="B26" s="89"/>
      <c r="C26" s="91"/>
      <c r="D26" s="17">
        <f>IF(E20="ไม่สนับสนุน",0,E20*D25)</f>
        <v>0</v>
      </c>
      <c r="E26" s="85"/>
    </row>
    <row r="27" spans="2:11">
      <c r="B27" s="86" t="s">
        <v>29</v>
      </c>
      <c r="C27" s="88"/>
      <c r="D27" s="16">
        <v>0.5</v>
      </c>
      <c r="E27" s="11"/>
    </row>
    <row r="28" spans="2:11" ht="24" thickBot="1">
      <c r="B28" s="89"/>
      <c r="C28" s="91"/>
      <c r="D28" s="17">
        <f>IF(E20="ไม่สนับสนุน",0,E20*D27)</f>
        <v>0</v>
      </c>
      <c r="E28" s="11"/>
    </row>
    <row r="29" spans="2:11">
      <c r="B29" s="44"/>
      <c r="C29" s="44"/>
      <c r="D29" s="44"/>
      <c r="E29" s="10"/>
    </row>
    <row r="30" spans="2:11" ht="48.75" customHeight="1" thickBot="1">
      <c r="B30" s="94" t="s">
        <v>38</v>
      </c>
      <c r="C30" s="95"/>
      <c r="D30" s="95"/>
      <c r="E30" s="95"/>
      <c r="H30" s="94" t="s">
        <v>39</v>
      </c>
      <c r="I30" s="95"/>
      <c r="J30" s="95"/>
      <c r="K30" s="95"/>
    </row>
    <row r="31" spans="2:11" ht="24" thickBot="1">
      <c r="B31" s="6" t="s">
        <v>2</v>
      </c>
      <c r="C31" s="7" t="s">
        <v>3</v>
      </c>
      <c r="D31" s="7" t="s">
        <v>4</v>
      </c>
      <c r="E31" s="8" t="s">
        <v>5</v>
      </c>
      <c r="H31" s="6" t="s">
        <v>2</v>
      </c>
      <c r="I31" s="7" t="s">
        <v>3</v>
      </c>
      <c r="J31" s="7" t="s">
        <v>4</v>
      </c>
      <c r="K31" s="8" t="s">
        <v>5</v>
      </c>
    </row>
    <row r="32" spans="2:11" s="2" customFormat="1" ht="162.75">
      <c r="B32" s="18" t="s">
        <v>6</v>
      </c>
      <c r="C32" s="28" t="s">
        <v>7</v>
      </c>
      <c r="D32" s="19">
        <v>0</v>
      </c>
      <c r="E32" s="33">
        <f>IF(D32&lt;=0.5,D32*7,IF(D32&lt;=0.7,D32*8,IF(D32&lt;=1,D32*9,IF(D32&gt;1,D32*10))))</f>
        <v>0</v>
      </c>
      <c r="H32" s="18" t="s">
        <v>6</v>
      </c>
      <c r="I32" s="28" t="s">
        <v>7</v>
      </c>
      <c r="J32" s="19">
        <v>0</v>
      </c>
      <c r="K32" s="33">
        <f>IF(J32&lt;=0.5,J32*7,IF(J32&lt;=0.7,J32*8,IF(J32&lt;=1,J32*9,IF(J32&gt;1,J32*10))))</f>
        <v>0</v>
      </c>
    </row>
    <row r="33" spans="2:11" ht="139.5">
      <c r="B33" s="26" t="s">
        <v>9</v>
      </c>
      <c r="C33" s="27" t="s">
        <v>10</v>
      </c>
      <c r="D33" s="30">
        <v>0</v>
      </c>
      <c r="E33" s="31">
        <f>IF(D33&lt;=0.5,D33*5,IF(D33&lt;=0.7,D33*6,IF(D33&lt;=1,D33*7,IF(D33&gt;1,D33*8))))</f>
        <v>0</v>
      </c>
      <c r="H33" s="26" t="s">
        <v>9</v>
      </c>
      <c r="I33" s="27" t="s">
        <v>10</v>
      </c>
      <c r="J33" s="30">
        <v>0</v>
      </c>
      <c r="K33" s="31">
        <f>IF(J33&lt;=0.5,J33*5,IF(J33&lt;=0.7,J33*6,IF(J33&lt;=1,J33*7,IF(J33&gt;1,J33*8))))</f>
        <v>0</v>
      </c>
    </row>
    <row r="34" spans="2:11" ht="139.5">
      <c r="B34" s="24" t="s">
        <v>11</v>
      </c>
      <c r="C34" s="25" t="s">
        <v>12</v>
      </c>
      <c r="D34" s="29">
        <v>0</v>
      </c>
      <c r="E34" s="31">
        <f>IF(D34&lt;=0.5,D34*2,IF(D34&lt;=0.7,D34*3,IF(D34&lt;=1,D34*4,IF(D34&gt;1,D34*5))))</f>
        <v>0</v>
      </c>
      <c r="H34" s="24" t="s">
        <v>11</v>
      </c>
      <c r="I34" s="25" t="s">
        <v>12</v>
      </c>
      <c r="J34" s="29">
        <v>0</v>
      </c>
      <c r="K34" s="31">
        <f>IF(J34&lt;=0.5,J34*2,IF(J34&lt;=0.7,J34*3,IF(J34&lt;=1,J34*4,IF(J34&gt;1,J34*5))))</f>
        <v>0</v>
      </c>
    </row>
    <row r="35" spans="2:11">
      <c r="B35" s="3" t="s">
        <v>33</v>
      </c>
      <c r="C35" s="9">
        <v>10</v>
      </c>
      <c r="D35" s="15">
        <v>0</v>
      </c>
      <c r="E35" s="4">
        <f t="shared" ref="E35:E42" si="2">C35*D35</f>
        <v>0</v>
      </c>
      <c r="H35" s="3" t="s">
        <v>33</v>
      </c>
      <c r="I35" s="9">
        <v>10</v>
      </c>
      <c r="J35" s="15">
        <v>0</v>
      </c>
      <c r="K35" s="4">
        <f t="shared" ref="K35:K42" si="3">I35*J35</f>
        <v>0</v>
      </c>
    </row>
    <row r="36" spans="2:11">
      <c r="B36" s="3" t="s">
        <v>14</v>
      </c>
      <c r="C36" s="9">
        <v>8</v>
      </c>
      <c r="D36" s="15">
        <v>0</v>
      </c>
      <c r="E36" s="4">
        <f t="shared" si="2"/>
        <v>0</v>
      </c>
      <c r="H36" s="3" t="s">
        <v>14</v>
      </c>
      <c r="I36" s="9">
        <v>8</v>
      </c>
      <c r="J36" s="15">
        <v>0</v>
      </c>
      <c r="K36" s="4">
        <f t="shared" si="3"/>
        <v>0</v>
      </c>
    </row>
    <row r="37" spans="2:11">
      <c r="B37" s="3" t="s">
        <v>15</v>
      </c>
      <c r="C37" s="9">
        <v>4</v>
      </c>
      <c r="D37" s="15">
        <v>0</v>
      </c>
      <c r="E37" s="4">
        <f t="shared" si="2"/>
        <v>0</v>
      </c>
      <c r="H37" s="3" t="s">
        <v>15</v>
      </c>
      <c r="I37" s="9">
        <v>4</v>
      </c>
      <c r="J37" s="15">
        <v>0</v>
      </c>
      <c r="K37" s="4">
        <f t="shared" si="3"/>
        <v>0</v>
      </c>
    </row>
    <row r="38" spans="2:11">
      <c r="B38" s="40" t="s">
        <v>16</v>
      </c>
      <c r="C38" s="9">
        <v>2</v>
      </c>
      <c r="D38" s="15">
        <v>0</v>
      </c>
      <c r="E38" s="4">
        <f>C38*D38</f>
        <v>0</v>
      </c>
      <c r="H38" s="3" t="s">
        <v>16</v>
      </c>
      <c r="I38" s="9">
        <v>2</v>
      </c>
      <c r="J38" s="15">
        <v>0</v>
      </c>
      <c r="K38" s="4">
        <f t="shared" si="3"/>
        <v>0</v>
      </c>
    </row>
    <row r="39" spans="2:11">
      <c r="B39" s="40" t="s">
        <v>17</v>
      </c>
      <c r="C39" s="9">
        <v>1</v>
      </c>
      <c r="D39" s="15">
        <v>0</v>
      </c>
      <c r="E39" s="4">
        <f>C39*D39</f>
        <v>0</v>
      </c>
      <c r="H39" s="3" t="s">
        <v>17</v>
      </c>
      <c r="I39" s="9">
        <v>1</v>
      </c>
      <c r="J39" s="15">
        <v>0</v>
      </c>
      <c r="K39" s="4">
        <f t="shared" si="3"/>
        <v>0</v>
      </c>
    </row>
    <row r="40" spans="2:11">
      <c r="B40" s="3" t="s">
        <v>18</v>
      </c>
      <c r="C40" s="9">
        <v>10</v>
      </c>
      <c r="D40" s="15">
        <v>0</v>
      </c>
      <c r="E40" s="4">
        <f t="shared" si="2"/>
        <v>0</v>
      </c>
      <c r="H40" s="3" t="s">
        <v>18</v>
      </c>
      <c r="I40" s="9">
        <v>10</v>
      </c>
      <c r="J40" s="15">
        <v>0</v>
      </c>
      <c r="K40" s="4">
        <f t="shared" si="3"/>
        <v>0</v>
      </c>
    </row>
    <row r="41" spans="2:11">
      <c r="B41" s="3" t="s">
        <v>19</v>
      </c>
      <c r="C41" s="9">
        <v>5</v>
      </c>
      <c r="D41" s="15">
        <v>0</v>
      </c>
      <c r="E41" s="4">
        <f t="shared" si="2"/>
        <v>0</v>
      </c>
      <c r="H41" s="3" t="s">
        <v>19</v>
      </c>
      <c r="I41" s="9">
        <v>5</v>
      </c>
      <c r="J41" s="15">
        <v>0</v>
      </c>
      <c r="K41" s="4">
        <f t="shared" si="3"/>
        <v>0</v>
      </c>
    </row>
    <row r="42" spans="2:11" ht="69.75">
      <c r="B42" s="41" t="s">
        <v>20</v>
      </c>
      <c r="C42" s="35">
        <v>3</v>
      </c>
      <c r="D42" s="29">
        <v>0</v>
      </c>
      <c r="E42" s="31">
        <f t="shared" si="2"/>
        <v>0</v>
      </c>
      <c r="H42" s="41" t="s">
        <v>20</v>
      </c>
      <c r="I42" s="35">
        <v>3</v>
      </c>
      <c r="J42" s="15">
        <v>0</v>
      </c>
      <c r="K42" s="4">
        <f t="shared" si="3"/>
        <v>0</v>
      </c>
    </row>
    <row r="43" spans="2:11" ht="46.5">
      <c r="B43" s="42" t="s">
        <v>21</v>
      </c>
      <c r="C43" s="9">
        <v>10</v>
      </c>
      <c r="D43" s="15">
        <v>0</v>
      </c>
      <c r="E43" s="32">
        <f>D43*C43</f>
        <v>0</v>
      </c>
      <c r="H43" s="42" t="s">
        <v>21</v>
      </c>
      <c r="I43" s="9">
        <v>10</v>
      </c>
      <c r="J43" s="15">
        <v>0</v>
      </c>
      <c r="K43" s="32">
        <f>J43*I43</f>
        <v>0</v>
      </c>
    </row>
    <row r="44" spans="2:11">
      <c r="B44" s="47" t="s">
        <v>22</v>
      </c>
      <c r="C44" s="48">
        <v>5</v>
      </c>
      <c r="D44" s="49">
        <v>0</v>
      </c>
      <c r="E44" s="32">
        <f>D44*C44</f>
        <v>0</v>
      </c>
      <c r="H44" s="47" t="s">
        <v>22</v>
      </c>
      <c r="I44" s="48">
        <v>5</v>
      </c>
      <c r="J44" s="49">
        <v>0</v>
      </c>
      <c r="K44" s="32">
        <f>J44*I44</f>
        <v>0</v>
      </c>
    </row>
    <row r="45" spans="2:11" ht="24" thickBot="1">
      <c r="B45" s="46" t="s">
        <v>23</v>
      </c>
      <c r="C45" s="36">
        <v>1</v>
      </c>
      <c r="D45" s="37">
        <v>0</v>
      </c>
      <c r="E45" s="38">
        <f>D45*C45</f>
        <v>0</v>
      </c>
      <c r="H45" s="46" t="s">
        <v>23</v>
      </c>
      <c r="I45" s="36">
        <v>1</v>
      </c>
      <c r="J45" s="37">
        <v>0</v>
      </c>
      <c r="K45" s="38">
        <f>J45*I45</f>
        <v>0</v>
      </c>
    </row>
    <row r="46" spans="2:11" ht="24" thickBot="1">
      <c r="B46" s="62" t="s">
        <v>24</v>
      </c>
      <c r="C46" s="97"/>
      <c r="D46" s="98"/>
      <c r="E46" s="5">
        <f>SUM(E32:E45)</f>
        <v>0</v>
      </c>
      <c r="H46" s="96" t="s">
        <v>24</v>
      </c>
      <c r="I46" s="97"/>
      <c r="J46" s="98"/>
      <c r="K46" s="5">
        <f>SUM(K32:K45)</f>
        <v>0</v>
      </c>
    </row>
    <row r="47" spans="2:11" ht="24" thickBot="1">
      <c r="B47" s="65" t="s">
        <v>40</v>
      </c>
      <c r="C47" s="65"/>
      <c r="D47" s="65"/>
      <c r="E47" s="14" t="str">
        <f>IF(E46&lt;29.5,"ไม่สนับสนุน",IF(E46&lt;=100,E46*10000,IF(E46&gt;100,100*10000)))</f>
        <v>ไม่สนับสนุน</v>
      </c>
      <c r="H47" s="65" t="s">
        <v>41</v>
      </c>
      <c r="I47" s="65"/>
      <c r="J47" s="65"/>
      <c r="K47" s="14" t="str">
        <f>IF(K46&lt;29.5,"ไม่สนับสนุน",IF(K46&lt;=100,K46*10000,IF(K46&gt;100,100*10000)))</f>
        <v>ไม่สนับสนุน</v>
      </c>
    </row>
    <row r="48" spans="2:11" ht="24" thickTop="1">
      <c r="B48" s="92" t="s">
        <v>36</v>
      </c>
      <c r="C48" s="92"/>
      <c r="D48" s="92"/>
      <c r="E48" s="12">
        <v>0</v>
      </c>
      <c r="H48" s="92" t="s">
        <v>36</v>
      </c>
      <c r="I48" s="92"/>
      <c r="J48" s="92"/>
      <c r="K48" s="12">
        <v>0</v>
      </c>
    </row>
    <row r="49" spans="2:11">
      <c r="B49" s="92" t="s">
        <v>37</v>
      </c>
      <c r="C49" s="92"/>
      <c r="D49" s="92"/>
      <c r="E49" s="10">
        <f>E48*30%</f>
        <v>0</v>
      </c>
      <c r="H49" s="92" t="s">
        <v>37</v>
      </c>
      <c r="I49" s="92"/>
      <c r="J49" s="92"/>
      <c r="K49" s="10">
        <f>K48*30%</f>
        <v>0</v>
      </c>
    </row>
    <row r="50" spans="2:11">
      <c r="B50" s="93" t="s">
        <v>42</v>
      </c>
      <c r="C50" s="93"/>
      <c r="D50" s="93"/>
      <c r="E50" s="13" t="str">
        <f>IF(E47="ไม่สนับสนุน","ไม่สนับสนุน",E47+E49)</f>
        <v>ไม่สนับสนุน</v>
      </c>
      <c r="H50" s="93" t="s">
        <v>42</v>
      </c>
      <c r="I50" s="93"/>
      <c r="J50" s="93"/>
      <c r="K50" s="13" t="str">
        <f>IF(K47="ไม่สนับสนุน","ไม่สนับสนุน",K47+K49)</f>
        <v>ไม่สนับสนุน</v>
      </c>
    </row>
    <row r="51" spans="2:11">
      <c r="B51" s="52"/>
      <c r="C51" s="52"/>
      <c r="D51" s="51"/>
      <c r="E51" s="53"/>
      <c r="H51" s="52"/>
      <c r="I51" s="52"/>
      <c r="J51" s="52"/>
      <c r="K51" s="52"/>
    </row>
    <row r="52" spans="2:11" ht="48.75" customHeight="1" thickBot="1">
      <c r="B52" s="94" t="s">
        <v>43</v>
      </c>
      <c r="C52" s="95"/>
      <c r="D52" s="95"/>
      <c r="E52" s="95"/>
    </row>
    <row r="53" spans="2:11" ht="24" thickBot="1">
      <c r="B53" s="6" t="s">
        <v>2</v>
      </c>
      <c r="C53" s="7" t="s">
        <v>3</v>
      </c>
      <c r="D53" s="7" t="s">
        <v>4</v>
      </c>
      <c r="E53" s="8" t="s">
        <v>5</v>
      </c>
    </row>
    <row r="54" spans="2:11" s="2" customFormat="1" ht="162.75">
      <c r="B54" s="18" t="s">
        <v>6</v>
      </c>
      <c r="C54" s="28" t="s">
        <v>7</v>
      </c>
      <c r="D54" s="19">
        <v>0</v>
      </c>
      <c r="E54" s="33">
        <f>IF(D54&lt;=0.5,D54*7,IF(D54&lt;=0.7,D54*8,IF(D54&lt;=1,D54*9,IF(D54&gt;1,D54*10))))</f>
        <v>0</v>
      </c>
      <c r="H54" s="20"/>
      <c r="I54" s="21"/>
      <c r="J54" s="21"/>
      <c r="K54" s="22"/>
    </row>
    <row r="55" spans="2:11" ht="139.5">
      <c r="B55" s="26" t="s">
        <v>9</v>
      </c>
      <c r="C55" s="27" t="s">
        <v>10</v>
      </c>
      <c r="D55" s="30">
        <v>0</v>
      </c>
      <c r="E55" s="31">
        <f>IF(D55&lt;=0.5,D55*5,IF(D55&lt;=0.7,D55*6,IF(D55&lt;=1,D55*7,IF(D55&gt;1,D55*8))))</f>
        <v>0</v>
      </c>
      <c r="I55" s="23"/>
      <c r="J55" s="23"/>
    </row>
    <row r="56" spans="2:11" ht="139.5">
      <c r="B56" s="24" t="s">
        <v>11</v>
      </c>
      <c r="C56" s="25" t="s">
        <v>12</v>
      </c>
      <c r="D56" s="29">
        <v>0</v>
      </c>
      <c r="E56" s="31">
        <f>IF(D56&lt;=0.5,D56*2,IF(D56&lt;=0.7,D56*3,IF(D56&lt;=1,D56*4,IF(D56&gt;1,D56*5))))</f>
        <v>0</v>
      </c>
      <c r="I56" s="23"/>
      <c r="J56" s="23"/>
    </row>
    <row r="57" spans="2:11">
      <c r="B57" s="3" t="s">
        <v>33</v>
      </c>
      <c r="C57" s="9">
        <v>10</v>
      </c>
      <c r="D57" s="15">
        <v>0</v>
      </c>
      <c r="E57" s="4">
        <f t="shared" ref="E57:E64" si="4">C57*D57</f>
        <v>0</v>
      </c>
    </row>
    <row r="58" spans="2:11">
      <c r="B58" s="3" t="s">
        <v>14</v>
      </c>
      <c r="C58" s="9">
        <v>8</v>
      </c>
      <c r="D58" s="15">
        <v>0</v>
      </c>
      <c r="E58" s="4">
        <f t="shared" si="4"/>
        <v>0</v>
      </c>
    </row>
    <row r="59" spans="2:11">
      <c r="B59" s="3" t="s">
        <v>15</v>
      </c>
      <c r="C59" s="9">
        <v>4</v>
      </c>
      <c r="D59" s="15">
        <v>0</v>
      </c>
      <c r="E59" s="4">
        <f t="shared" si="4"/>
        <v>0</v>
      </c>
    </row>
    <row r="60" spans="2:11">
      <c r="B60" s="3" t="s">
        <v>16</v>
      </c>
      <c r="C60" s="9">
        <v>2</v>
      </c>
      <c r="D60" s="15">
        <v>0</v>
      </c>
      <c r="E60" s="4"/>
    </row>
    <row r="61" spans="2:11">
      <c r="B61" s="3" t="s">
        <v>17</v>
      </c>
      <c r="C61" s="9">
        <v>1</v>
      </c>
      <c r="D61" s="15">
        <v>0</v>
      </c>
      <c r="E61" s="4"/>
    </row>
    <row r="62" spans="2:11">
      <c r="B62" s="3" t="s">
        <v>18</v>
      </c>
      <c r="C62" s="9">
        <v>10</v>
      </c>
      <c r="D62" s="15">
        <v>0</v>
      </c>
      <c r="E62" s="4">
        <f t="shared" si="4"/>
        <v>0</v>
      </c>
    </row>
    <row r="63" spans="2:11">
      <c r="B63" s="3" t="s">
        <v>19</v>
      </c>
      <c r="C63" s="9">
        <v>5</v>
      </c>
      <c r="D63" s="15">
        <v>0</v>
      </c>
      <c r="E63" s="4">
        <f t="shared" si="4"/>
        <v>0</v>
      </c>
    </row>
    <row r="64" spans="2:11" ht="69.75">
      <c r="B64" s="24" t="s">
        <v>20</v>
      </c>
      <c r="C64" s="35">
        <v>3</v>
      </c>
      <c r="D64" s="15">
        <v>0</v>
      </c>
      <c r="E64" s="4">
        <f t="shared" si="4"/>
        <v>0</v>
      </c>
    </row>
    <row r="65" spans="2:5" ht="46.5">
      <c r="B65" s="34" t="s">
        <v>21</v>
      </c>
      <c r="C65" s="9">
        <v>10</v>
      </c>
      <c r="D65" s="15">
        <v>0</v>
      </c>
      <c r="E65" s="32">
        <f>D65*C65</f>
        <v>0</v>
      </c>
    </row>
    <row r="66" spans="2:5">
      <c r="B66" s="50" t="s">
        <v>22</v>
      </c>
      <c r="C66" s="48">
        <v>5</v>
      </c>
      <c r="D66" s="49">
        <v>0</v>
      </c>
      <c r="E66" s="32">
        <f>D66*C66</f>
        <v>0</v>
      </c>
    </row>
    <row r="67" spans="2:5" ht="24" thickBot="1">
      <c r="B67" s="46" t="s">
        <v>23</v>
      </c>
      <c r="C67" s="36">
        <v>1</v>
      </c>
      <c r="D67" s="37">
        <v>0</v>
      </c>
      <c r="E67" s="38">
        <f>D67*C67</f>
        <v>0</v>
      </c>
    </row>
    <row r="68" spans="2:5" ht="24" thickBot="1">
      <c r="B68" s="96" t="s">
        <v>24</v>
      </c>
      <c r="C68" s="97"/>
      <c r="D68" s="98"/>
      <c r="E68" s="5">
        <f>SUM(E54:E67)</f>
        <v>0</v>
      </c>
    </row>
    <row r="69" spans="2:5" ht="24" thickBot="1">
      <c r="B69" s="65" t="s">
        <v>44</v>
      </c>
      <c r="C69" s="65"/>
      <c r="D69" s="65"/>
      <c r="E69" s="14" t="str">
        <f>IF(E68&lt;29.5,"ไม่สนับสนุน",IF(E68&lt;=100,E68*10000,IF(E68&gt;100,100*10000)))</f>
        <v>ไม่สนับสนุน</v>
      </c>
    </row>
    <row r="70" spans="2:5" ht="24" thickTop="1">
      <c r="B70" s="92" t="s">
        <v>36</v>
      </c>
      <c r="C70" s="92"/>
      <c r="D70" s="92"/>
      <c r="E70" s="12">
        <v>0</v>
      </c>
    </row>
    <row r="71" spans="2:5">
      <c r="B71" s="92" t="s">
        <v>37</v>
      </c>
      <c r="C71" s="92"/>
      <c r="D71" s="92"/>
      <c r="E71" s="10">
        <f>E70*30%</f>
        <v>0</v>
      </c>
    </row>
    <row r="72" spans="2:5">
      <c r="B72" s="93" t="s">
        <v>42</v>
      </c>
      <c r="C72" s="93"/>
      <c r="D72" s="93"/>
      <c r="E72" s="13" t="str">
        <f>IF(E69="ไม่สนับสนุน","ไม่สนับสนุน",E69+E71)</f>
        <v>ไม่สนับสนุน</v>
      </c>
    </row>
    <row r="73" spans="2:5">
      <c r="B73" s="52"/>
      <c r="C73" s="52"/>
      <c r="D73" s="51"/>
      <c r="E73" s="53"/>
    </row>
    <row r="74" spans="2:5">
      <c r="B74" s="52"/>
      <c r="C74" s="52"/>
      <c r="D74" s="39"/>
      <c r="E74" s="53"/>
    </row>
    <row r="75" spans="2:5">
      <c r="B75" s="52"/>
      <c r="C75" s="52"/>
      <c r="D75" s="51"/>
      <c r="E75" s="54"/>
    </row>
    <row r="76" spans="2:5">
      <c r="B76" s="52"/>
      <c r="C76" s="52"/>
      <c r="D76" s="39"/>
      <c r="E76" s="54"/>
    </row>
    <row r="77" spans="2:5">
      <c r="B77" s="52"/>
      <c r="C77" s="52"/>
      <c r="D77" s="51"/>
      <c r="E77" s="11"/>
    </row>
    <row r="78" spans="2:5">
      <c r="B78" s="52"/>
      <c r="C78" s="52"/>
      <c r="D78" s="39"/>
      <c r="E78" s="11"/>
    </row>
  </sheetData>
  <mergeCells count="32">
    <mergeCell ref="B3:E3"/>
    <mergeCell ref="H3:K3"/>
    <mergeCell ref="B19:D19"/>
    <mergeCell ref="H19:J19"/>
    <mergeCell ref="B20:D20"/>
    <mergeCell ref="H20:J20"/>
    <mergeCell ref="B46:D46"/>
    <mergeCell ref="H46:J46"/>
    <mergeCell ref="E23:E24"/>
    <mergeCell ref="B25:C26"/>
    <mergeCell ref="E25:E26"/>
    <mergeCell ref="H22:J22"/>
    <mergeCell ref="B23:C24"/>
    <mergeCell ref="B27:C28"/>
    <mergeCell ref="B30:E30"/>
    <mergeCell ref="H30:K30"/>
    <mergeCell ref="B1:K2"/>
    <mergeCell ref="B71:D71"/>
    <mergeCell ref="B72:D72"/>
    <mergeCell ref="B70:D70"/>
    <mergeCell ref="B52:E52"/>
    <mergeCell ref="B68:D68"/>
    <mergeCell ref="B69:D69"/>
    <mergeCell ref="B48:D48"/>
    <mergeCell ref="H48:J48"/>
    <mergeCell ref="B49:D49"/>
    <mergeCell ref="H49:J49"/>
    <mergeCell ref="B50:D50"/>
    <mergeCell ref="H50:J50"/>
    <mergeCell ref="B47:D47"/>
    <mergeCell ref="H47:J47"/>
    <mergeCell ref="H21:J2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1:K78"/>
  <sheetViews>
    <sheetView tabSelected="1" topLeftCell="A10" zoomScale="110" zoomScaleNormal="110" zoomScaleSheetLayoutView="120" workbookViewId="0">
      <selection activeCell="H19" sqref="H19:J19"/>
    </sheetView>
  </sheetViews>
  <sheetFormatPr defaultRowHeight="23.25"/>
  <cols>
    <col min="1" max="1" width="9" style="1"/>
    <col min="2" max="2" width="27.625" style="1" bestFit="1" customWidth="1"/>
    <col min="3" max="4" width="11.5" style="1" customWidth="1"/>
    <col min="5" max="5" width="12.75" style="1" bestFit="1" customWidth="1"/>
    <col min="6" max="7" width="9" style="1"/>
    <col min="8" max="8" width="27.625" style="1" customWidth="1"/>
    <col min="9" max="9" width="11.5" style="1" customWidth="1"/>
    <col min="10" max="10" width="12.875" style="1" bestFit="1" customWidth="1"/>
    <col min="11" max="11" width="12.75" style="1" bestFit="1" customWidth="1"/>
    <col min="12" max="16384" width="9" style="1"/>
  </cols>
  <sheetData>
    <row r="1" spans="2:11">
      <c r="B1" s="86" t="s">
        <v>45</v>
      </c>
      <c r="C1" s="87"/>
      <c r="D1" s="87"/>
      <c r="E1" s="87"/>
      <c r="F1" s="87"/>
      <c r="G1" s="87"/>
      <c r="H1" s="87"/>
      <c r="I1" s="87"/>
      <c r="J1" s="87"/>
      <c r="K1" s="88"/>
    </row>
    <row r="2" spans="2:11" ht="24" thickBot="1">
      <c r="B2" s="89"/>
      <c r="C2" s="90"/>
      <c r="D2" s="90"/>
      <c r="E2" s="90"/>
      <c r="F2" s="90"/>
      <c r="G2" s="90"/>
      <c r="H2" s="90"/>
      <c r="I2" s="90"/>
      <c r="J2" s="90"/>
      <c r="K2" s="91"/>
    </row>
    <row r="3" spans="2:11" ht="53.25" customHeight="1" thickBot="1">
      <c r="B3" s="60" t="s">
        <v>31</v>
      </c>
      <c r="C3" s="61"/>
      <c r="D3" s="61"/>
      <c r="E3" s="61"/>
      <c r="H3" s="60" t="s">
        <v>32</v>
      </c>
      <c r="I3" s="61"/>
      <c r="J3" s="61"/>
      <c r="K3" s="61"/>
    </row>
    <row r="4" spans="2:11" s="2" customFormat="1" ht="24" thickBot="1">
      <c r="B4" s="6" t="s">
        <v>2</v>
      </c>
      <c r="C4" s="7" t="s">
        <v>3</v>
      </c>
      <c r="D4" s="7" t="s">
        <v>4</v>
      </c>
      <c r="E4" s="8" t="s">
        <v>5</v>
      </c>
      <c r="H4" s="6" t="s">
        <v>2</v>
      </c>
      <c r="I4" s="7" t="s">
        <v>3</v>
      </c>
      <c r="J4" s="7" t="s">
        <v>4</v>
      </c>
      <c r="K4" s="8" t="s">
        <v>5</v>
      </c>
    </row>
    <row r="5" spans="2:11" s="2" customFormat="1" ht="162.75">
      <c r="B5" s="18" t="s">
        <v>6</v>
      </c>
      <c r="C5" s="28" t="s">
        <v>7</v>
      </c>
      <c r="D5" s="19">
        <v>0</v>
      </c>
      <c r="E5" s="33">
        <f>IF(D5&lt;=0.5,D5*7,IF(D5&lt;=0.7,D5*8,IF(D5&lt;=1,D5*9,IF(D5&gt;1,D5*10))))</f>
        <v>0</v>
      </c>
      <c r="H5" s="18" t="s">
        <v>6</v>
      </c>
      <c r="I5" s="28" t="s">
        <v>7</v>
      </c>
      <c r="J5" s="19">
        <v>0</v>
      </c>
      <c r="K5" s="33">
        <f>IF(J5&lt;=0.5,J5*7,IF(J5&lt;=0.7,J5*8,IF(J5&lt;=1,J5*9,IF(J5&gt;1,J5*10))))</f>
        <v>0</v>
      </c>
    </row>
    <row r="6" spans="2:11" ht="139.5">
      <c r="B6" s="26" t="s">
        <v>9</v>
      </c>
      <c r="C6" s="27" t="s">
        <v>10</v>
      </c>
      <c r="D6" s="30">
        <v>0</v>
      </c>
      <c r="E6" s="31">
        <f>IF(D6&lt;=0.5,D6*5,IF(D6&lt;=0.7,D6*6,IF(D6&lt;=1,D6*7,IF(D6&gt;1,D6*8))))</f>
        <v>0</v>
      </c>
      <c r="H6" s="26" t="s">
        <v>9</v>
      </c>
      <c r="I6" s="27" t="s">
        <v>10</v>
      </c>
      <c r="J6" s="30">
        <v>0</v>
      </c>
      <c r="K6" s="31">
        <f>IF(J6&lt;=0.5,J6*5,IF(J6&lt;0.70001,J6*6,IF(J6&lt;=1,J6*7,IF(J6&gt;1,J6*8))))</f>
        <v>0</v>
      </c>
    </row>
    <row r="7" spans="2:11" ht="139.5">
      <c r="B7" s="24" t="s">
        <v>11</v>
      </c>
      <c r="C7" s="25" t="s">
        <v>12</v>
      </c>
      <c r="D7" s="29">
        <v>0</v>
      </c>
      <c r="E7" s="31">
        <f>IF(D7&lt;=0.5,D7*2,IF(D7&lt;=0.7,D7*3,IF(D7&lt;=1,D7*4,IF(D7&gt;1,D7*5))))</f>
        <v>0</v>
      </c>
      <c r="H7" s="24" t="s">
        <v>11</v>
      </c>
      <c r="I7" s="25" t="s">
        <v>12</v>
      </c>
      <c r="J7" s="29">
        <v>0</v>
      </c>
      <c r="K7" s="31">
        <f>IF(J7&lt;=0.5,J7*2,IF(J7&lt;=0.7,J7*3,IF(J7&lt;=1,J7*4,IF(J7&gt;1,J7*5))))</f>
        <v>0</v>
      </c>
    </row>
    <row r="8" spans="2:11">
      <c r="B8" s="3" t="s">
        <v>33</v>
      </c>
      <c r="C8" s="9">
        <v>10</v>
      </c>
      <c r="D8" s="15">
        <v>0</v>
      </c>
      <c r="E8" s="4">
        <f t="shared" ref="E8:E15" si="0">C8*D8</f>
        <v>0</v>
      </c>
      <c r="H8" s="3" t="s">
        <v>33</v>
      </c>
      <c r="I8" s="9">
        <v>10</v>
      </c>
      <c r="J8" s="15">
        <v>0</v>
      </c>
      <c r="K8" s="4">
        <f t="shared" ref="K8:K15" si="1">I8*J8</f>
        <v>0</v>
      </c>
    </row>
    <row r="9" spans="2:11">
      <c r="B9" s="3" t="s">
        <v>14</v>
      </c>
      <c r="C9" s="9">
        <v>8</v>
      </c>
      <c r="D9" s="15">
        <v>0</v>
      </c>
      <c r="E9" s="4">
        <f t="shared" si="0"/>
        <v>0</v>
      </c>
      <c r="H9" s="3" t="s">
        <v>14</v>
      </c>
      <c r="I9" s="9">
        <v>8</v>
      </c>
      <c r="J9" s="15">
        <v>0</v>
      </c>
      <c r="K9" s="4">
        <f t="shared" si="1"/>
        <v>0</v>
      </c>
    </row>
    <row r="10" spans="2:11">
      <c r="B10" s="3" t="s">
        <v>15</v>
      </c>
      <c r="C10" s="9">
        <v>4</v>
      </c>
      <c r="D10" s="15">
        <v>0</v>
      </c>
      <c r="E10" s="4">
        <f t="shared" si="0"/>
        <v>0</v>
      </c>
      <c r="H10" s="3" t="s">
        <v>15</v>
      </c>
      <c r="I10" s="9">
        <v>4</v>
      </c>
      <c r="J10" s="15">
        <v>0</v>
      </c>
      <c r="K10" s="4">
        <f t="shared" si="1"/>
        <v>0</v>
      </c>
    </row>
    <row r="11" spans="2:11">
      <c r="B11" s="40" t="s">
        <v>16</v>
      </c>
      <c r="C11" s="9">
        <v>2</v>
      </c>
      <c r="D11" s="15">
        <v>0</v>
      </c>
      <c r="E11" s="4">
        <f>C11*D11</f>
        <v>0</v>
      </c>
      <c r="H11" s="40" t="s">
        <v>16</v>
      </c>
      <c r="I11" s="9">
        <v>2</v>
      </c>
      <c r="J11" s="15">
        <v>0</v>
      </c>
      <c r="K11" s="4">
        <f>I11*J11</f>
        <v>0</v>
      </c>
    </row>
    <row r="12" spans="2:11">
      <c r="B12" s="40" t="s">
        <v>17</v>
      </c>
      <c r="C12" s="9">
        <v>1</v>
      </c>
      <c r="D12" s="15">
        <v>0</v>
      </c>
      <c r="E12" s="4">
        <f>C12*D12</f>
        <v>0</v>
      </c>
      <c r="H12" s="40" t="s">
        <v>17</v>
      </c>
      <c r="I12" s="9">
        <v>1</v>
      </c>
      <c r="J12" s="15">
        <v>0</v>
      </c>
      <c r="K12" s="4">
        <f>I12*J12</f>
        <v>0</v>
      </c>
    </row>
    <row r="13" spans="2:11">
      <c r="B13" s="3" t="s">
        <v>18</v>
      </c>
      <c r="C13" s="9">
        <v>10</v>
      </c>
      <c r="D13" s="15">
        <v>0</v>
      </c>
      <c r="E13" s="4">
        <f t="shared" si="0"/>
        <v>0</v>
      </c>
      <c r="H13" s="3" t="s">
        <v>18</v>
      </c>
      <c r="I13" s="9">
        <v>10</v>
      </c>
      <c r="J13" s="15">
        <v>0</v>
      </c>
      <c r="K13" s="4">
        <f t="shared" si="1"/>
        <v>0</v>
      </c>
    </row>
    <row r="14" spans="2:11">
      <c r="B14" s="3" t="s">
        <v>19</v>
      </c>
      <c r="C14" s="9">
        <v>5</v>
      </c>
      <c r="D14" s="15">
        <v>0</v>
      </c>
      <c r="E14" s="4">
        <f t="shared" si="0"/>
        <v>0</v>
      </c>
      <c r="H14" s="3" t="s">
        <v>19</v>
      </c>
      <c r="I14" s="9">
        <v>5</v>
      </c>
      <c r="J14" s="15">
        <v>0</v>
      </c>
      <c r="K14" s="4">
        <f t="shared" si="1"/>
        <v>0</v>
      </c>
    </row>
    <row r="15" spans="2:11" ht="69.75">
      <c r="B15" s="41" t="s">
        <v>20</v>
      </c>
      <c r="C15" s="35">
        <v>3</v>
      </c>
      <c r="D15" s="29">
        <v>0</v>
      </c>
      <c r="E15" s="31">
        <f t="shared" si="0"/>
        <v>0</v>
      </c>
      <c r="H15" s="41" t="s">
        <v>20</v>
      </c>
      <c r="I15" s="35">
        <v>3</v>
      </c>
      <c r="J15" s="29">
        <v>0</v>
      </c>
      <c r="K15" s="31">
        <f t="shared" si="1"/>
        <v>0</v>
      </c>
    </row>
    <row r="16" spans="2:11" ht="46.5">
      <c r="B16" s="42" t="s">
        <v>21</v>
      </c>
      <c r="C16" s="9">
        <v>10</v>
      </c>
      <c r="D16" s="15">
        <v>0</v>
      </c>
      <c r="E16" s="32">
        <f>D16*C16</f>
        <v>0</v>
      </c>
      <c r="H16" s="42" t="s">
        <v>21</v>
      </c>
      <c r="I16" s="9">
        <v>10</v>
      </c>
      <c r="J16" s="15">
        <v>0</v>
      </c>
      <c r="K16" s="32">
        <f>J16*I16</f>
        <v>0</v>
      </c>
    </row>
    <row r="17" spans="2:11">
      <c r="B17" s="43" t="s">
        <v>22</v>
      </c>
      <c r="C17" s="9">
        <v>5</v>
      </c>
      <c r="D17" s="15">
        <v>0</v>
      </c>
      <c r="E17" s="32">
        <f>D17*C17</f>
        <v>0</v>
      </c>
      <c r="H17" s="43" t="s">
        <v>22</v>
      </c>
      <c r="I17" s="9">
        <v>5</v>
      </c>
      <c r="J17" s="15">
        <v>0</v>
      </c>
      <c r="K17" s="32">
        <f>J17*I17</f>
        <v>0</v>
      </c>
    </row>
    <row r="18" spans="2:11" ht="24" thickBot="1">
      <c r="B18" s="46" t="s">
        <v>23</v>
      </c>
      <c r="C18" s="36">
        <v>1</v>
      </c>
      <c r="D18" s="37">
        <v>0</v>
      </c>
      <c r="E18" s="38">
        <f>D18*C18</f>
        <v>0</v>
      </c>
      <c r="H18" s="46" t="s">
        <v>23</v>
      </c>
      <c r="I18" s="36">
        <v>1</v>
      </c>
      <c r="J18" s="37">
        <v>0</v>
      </c>
      <c r="K18" s="38">
        <f>J18*I18</f>
        <v>0</v>
      </c>
    </row>
    <row r="19" spans="2:11" ht="24" thickBot="1">
      <c r="B19" s="62" t="s">
        <v>24</v>
      </c>
      <c r="C19" s="63"/>
      <c r="D19" s="64"/>
      <c r="E19" s="45">
        <f>SUM(E5:E18)</f>
        <v>0</v>
      </c>
      <c r="H19" s="96" t="s">
        <v>24</v>
      </c>
      <c r="I19" s="97"/>
      <c r="J19" s="98"/>
      <c r="K19" s="5">
        <f>SUM(K5:K18)</f>
        <v>0</v>
      </c>
    </row>
    <row r="20" spans="2:11" ht="24" thickBot="1">
      <c r="B20" s="65" t="s">
        <v>34</v>
      </c>
      <c r="C20" s="65"/>
      <c r="D20" s="65"/>
      <c r="E20" s="14" t="str">
        <f>IF(E19&lt;59.5,"ไม่สนับสนุน",1000000)</f>
        <v>ไม่สนับสนุน</v>
      </c>
      <c r="H20" s="65" t="s">
        <v>35</v>
      </c>
      <c r="I20" s="65"/>
      <c r="J20" s="65"/>
      <c r="K20" s="14" t="str">
        <f>IF(K19&lt;59.5,"ไม่สนับสนุน",IF(K19&lt;=100,K19*10000,IF(K19&gt;100,100*10000)))</f>
        <v>ไม่สนับสนุน</v>
      </c>
    </row>
    <row r="21" spans="2:11" ht="24" thickTop="1">
      <c r="B21" s="44"/>
      <c r="C21" s="44"/>
      <c r="D21" s="44"/>
      <c r="E21" s="10"/>
      <c r="H21" s="92" t="s">
        <v>36</v>
      </c>
      <c r="I21" s="92"/>
      <c r="J21" s="92"/>
      <c r="K21" s="12">
        <v>0</v>
      </c>
    </row>
    <row r="22" spans="2:11" ht="24" thickBot="1">
      <c r="B22" s="2"/>
      <c r="C22" s="2"/>
      <c r="D22" s="2"/>
      <c r="E22" s="13"/>
      <c r="H22" s="92" t="s">
        <v>37</v>
      </c>
      <c r="I22" s="92"/>
      <c r="J22" s="92"/>
      <c r="K22" s="10">
        <f>K21*30%</f>
        <v>0</v>
      </c>
    </row>
    <row r="23" spans="2:11">
      <c r="B23" s="86" t="s">
        <v>26</v>
      </c>
      <c r="C23" s="88"/>
      <c r="D23" s="16">
        <v>0.25</v>
      </c>
      <c r="E23" s="82" t="s">
        <v>27</v>
      </c>
    </row>
    <row r="24" spans="2:11" ht="24" thickBot="1">
      <c r="B24" s="89"/>
      <c r="C24" s="91"/>
      <c r="D24" s="17">
        <f>IF(E20="ไม่สนับสนุน",0,E20*D23)</f>
        <v>0</v>
      </c>
      <c r="E24" s="83"/>
    </row>
    <row r="25" spans="2:11">
      <c r="B25" s="86" t="s">
        <v>28</v>
      </c>
      <c r="C25" s="88"/>
      <c r="D25" s="16">
        <v>0.25</v>
      </c>
      <c r="E25" s="84">
        <f>IF(B25="วิทยาเขตหาดใหญ่",D24+D26,D24)</f>
        <v>0</v>
      </c>
    </row>
    <row r="26" spans="2:11" ht="24" thickBot="1">
      <c r="B26" s="89"/>
      <c r="C26" s="91"/>
      <c r="D26" s="17">
        <f>IF(E20="ไม่สนับสนุน",0,E20*D25)</f>
        <v>0</v>
      </c>
      <c r="E26" s="85"/>
    </row>
    <row r="27" spans="2:11">
      <c r="B27" s="86" t="s">
        <v>29</v>
      </c>
      <c r="C27" s="88"/>
      <c r="D27" s="16">
        <v>0.5</v>
      </c>
      <c r="E27" s="11"/>
    </row>
    <row r="28" spans="2:11" ht="24" thickBot="1">
      <c r="B28" s="89"/>
      <c r="C28" s="91"/>
      <c r="D28" s="17">
        <f>IF(E20="ไม่สนับสนุน",0,E20*D27)</f>
        <v>0</v>
      </c>
      <c r="E28" s="11"/>
    </row>
    <row r="29" spans="2:11">
      <c r="B29" s="44"/>
      <c r="C29" s="44"/>
      <c r="D29" s="44"/>
      <c r="E29" s="10"/>
      <c r="H29" s="44"/>
      <c r="I29" s="44"/>
      <c r="J29" s="44"/>
      <c r="K29" s="10"/>
    </row>
    <row r="30" spans="2:11" ht="48.75" customHeight="1" thickBot="1">
      <c r="B30" s="94" t="s">
        <v>38</v>
      </c>
      <c r="C30" s="95"/>
      <c r="D30" s="95"/>
      <c r="E30" s="95"/>
      <c r="H30" s="94" t="s">
        <v>39</v>
      </c>
      <c r="I30" s="95"/>
      <c r="J30" s="95"/>
      <c r="K30" s="95"/>
    </row>
    <row r="31" spans="2:11" ht="24" thickBot="1">
      <c r="B31" s="6" t="s">
        <v>2</v>
      </c>
      <c r="C31" s="7" t="s">
        <v>3</v>
      </c>
      <c r="D31" s="7" t="s">
        <v>4</v>
      </c>
      <c r="E31" s="8" t="s">
        <v>5</v>
      </c>
      <c r="H31" s="6" t="s">
        <v>2</v>
      </c>
      <c r="I31" s="7" t="s">
        <v>3</v>
      </c>
      <c r="J31" s="7" t="s">
        <v>4</v>
      </c>
      <c r="K31" s="8" t="s">
        <v>5</v>
      </c>
    </row>
    <row r="32" spans="2:11" s="2" customFormat="1" ht="162.75">
      <c r="B32" s="18" t="s">
        <v>6</v>
      </c>
      <c r="C32" s="28" t="s">
        <v>7</v>
      </c>
      <c r="D32" s="19">
        <v>0</v>
      </c>
      <c r="E32" s="33">
        <f>IF(D32&lt;=0.5,D32*7,IF(D32&lt;=0.7,D32*8,IF(D32&lt;=1,D32*9,IF(D32&gt;1,D32*10))))</f>
        <v>0</v>
      </c>
      <c r="H32" s="18" t="s">
        <v>6</v>
      </c>
      <c r="I32" s="28" t="s">
        <v>7</v>
      </c>
      <c r="J32" s="19">
        <v>0</v>
      </c>
      <c r="K32" s="33">
        <f>IF(J32&lt;=0.5,J32*7,IF(J32&lt;=0.7,J32*8,IF(J32&lt;=1,J32*9,IF(J32&gt;1,J32*10))))</f>
        <v>0</v>
      </c>
    </row>
    <row r="33" spans="2:11" ht="139.5">
      <c r="B33" s="26" t="s">
        <v>9</v>
      </c>
      <c r="C33" s="27" t="s">
        <v>10</v>
      </c>
      <c r="D33" s="30">
        <v>0</v>
      </c>
      <c r="E33" s="31">
        <f>IF(D33&lt;=0.5,D33*5,IF(D33&lt;=0.7,D33*6,IF(D33&lt;=1,D33*7,IF(D33&gt;1,D33*8))))</f>
        <v>0</v>
      </c>
      <c r="H33" s="26" t="s">
        <v>9</v>
      </c>
      <c r="I33" s="27" t="s">
        <v>10</v>
      </c>
      <c r="J33" s="30">
        <v>0</v>
      </c>
      <c r="K33" s="31">
        <f>IF(J33&lt;=0.5,J33*5,IF(J33&lt;=0.7,J33*6,IF(J33&lt;=1,J33*7,IF(J33&gt;1,J33*8))))</f>
        <v>0</v>
      </c>
    </row>
    <row r="34" spans="2:11" ht="139.5">
      <c r="B34" s="24" t="s">
        <v>11</v>
      </c>
      <c r="C34" s="25" t="s">
        <v>12</v>
      </c>
      <c r="D34" s="29">
        <v>0</v>
      </c>
      <c r="E34" s="31">
        <f>IF(D34&lt;=0.5,D34*2,IF(D34&lt;=0.7,D34*3,IF(D34&lt;=1,D34*4,IF(D34&gt;1,D34*5))))</f>
        <v>0</v>
      </c>
      <c r="H34" s="24" t="s">
        <v>11</v>
      </c>
      <c r="I34" s="25" t="s">
        <v>12</v>
      </c>
      <c r="J34" s="29">
        <v>0</v>
      </c>
      <c r="K34" s="31">
        <f>IF(J34&lt;=0.5,J34*2,IF(J34&lt;=0.7,J34*3,IF(J34&lt;=1,J34*4,IF(J34&gt;1,J34*5))))</f>
        <v>0</v>
      </c>
    </row>
    <row r="35" spans="2:11">
      <c r="B35" s="3" t="s">
        <v>33</v>
      </c>
      <c r="C35" s="9">
        <v>10</v>
      </c>
      <c r="D35" s="15">
        <v>0</v>
      </c>
      <c r="E35" s="4">
        <f t="shared" ref="E35:E42" si="2">C35*D35</f>
        <v>0</v>
      </c>
      <c r="H35" s="3" t="s">
        <v>33</v>
      </c>
      <c r="I35" s="9">
        <v>10</v>
      </c>
      <c r="J35" s="15">
        <v>0</v>
      </c>
      <c r="K35" s="4">
        <f t="shared" ref="K35:K42" si="3">I35*J35</f>
        <v>0</v>
      </c>
    </row>
    <row r="36" spans="2:11">
      <c r="B36" s="3" t="s">
        <v>14</v>
      </c>
      <c r="C36" s="9">
        <v>8</v>
      </c>
      <c r="D36" s="15">
        <v>0</v>
      </c>
      <c r="E36" s="4">
        <f t="shared" si="2"/>
        <v>0</v>
      </c>
      <c r="H36" s="3" t="s">
        <v>14</v>
      </c>
      <c r="I36" s="9">
        <v>8</v>
      </c>
      <c r="J36" s="15">
        <v>0</v>
      </c>
      <c r="K36" s="4">
        <f t="shared" si="3"/>
        <v>0</v>
      </c>
    </row>
    <row r="37" spans="2:11">
      <c r="B37" s="3" t="s">
        <v>15</v>
      </c>
      <c r="C37" s="9">
        <v>4</v>
      </c>
      <c r="D37" s="15">
        <v>0</v>
      </c>
      <c r="E37" s="4">
        <f t="shared" si="2"/>
        <v>0</v>
      </c>
      <c r="H37" s="3" t="s">
        <v>15</v>
      </c>
      <c r="I37" s="9">
        <v>4</v>
      </c>
      <c r="J37" s="15">
        <v>0</v>
      </c>
      <c r="K37" s="4">
        <f t="shared" si="3"/>
        <v>0</v>
      </c>
    </row>
    <row r="38" spans="2:11">
      <c r="B38" s="40" t="s">
        <v>16</v>
      </c>
      <c r="C38" s="9">
        <v>2</v>
      </c>
      <c r="D38" s="15">
        <v>0</v>
      </c>
      <c r="E38" s="4">
        <f>C38*D38</f>
        <v>0</v>
      </c>
      <c r="H38" s="3" t="s">
        <v>16</v>
      </c>
      <c r="I38" s="9">
        <v>2</v>
      </c>
      <c r="J38" s="15">
        <v>0</v>
      </c>
      <c r="K38" s="4">
        <f t="shared" si="3"/>
        <v>0</v>
      </c>
    </row>
    <row r="39" spans="2:11">
      <c r="B39" s="40" t="s">
        <v>17</v>
      </c>
      <c r="C39" s="9">
        <v>1</v>
      </c>
      <c r="D39" s="15">
        <v>0</v>
      </c>
      <c r="E39" s="4">
        <f>C39*D39</f>
        <v>0</v>
      </c>
      <c r="H39" s="3" t="s">
        <v>17</v>
      </c>
      <c r="I39" s="9">
        <v>1</v>
      </c>
      <c r="J39" s="15">
        <v>0</v>
      </c>
      <c r="K39" s="4">
        <f t="shared" si="3"/>
        <v>0</v>
      </c>
    </row>
    <row r="40" spans="2:11">
      <c r="B40" s="3" t="s">
        <v>18</v>
      </c>
      <c r="C40" s="9">
        <v>10</v>
      </c>
      <c r="D40" s="15">
        <v>0</v>
      </c>
      <c r="E40" s="4">
        <f t="shared" si="2"/>
        <v>0</v>
      </c>
      <c r="H40" s="3" t="s">
        <v>18</v>
      </c>
      <c r="I40" s="9">
        <v>10</v>
      </c>
      <c r="J40" s="15">
        <v>0</v>
      </c>
      <c r="K40" s="4">
        <f t="shared" si="3"/>
        <v>0</v>
      </c>
    </row>
    <row r="41" spans="2:11">
      <c r="B41" s="3" t="s">
        <v>19</v>
      </c>
      <c r="C41" s="9">
        <v>5</v>
      </c>
      <c r="D41" s="15">
        <v>0</v>
      </c>
      <c r="E41" s="4">
        <f t="shared" si="2"/>
        <v>0</v>
      </c>
      <c r="H41" s="3" t="s">
        <v>19</v>
      </c>
      <c r="I41" s="9">
        <v>5</v>
      </c>
      <c r="J41" s="15">
        <v>0</v>
      </c>
      <c r="K41" s="4">
        <f t="shared" si="3"/>
        <v>0</v>
      </c>
    </row>
    <row r="42" spans="2:11" ht="69.75">
      <c r="B42" s="41" t="s">
        <v>20</v>
      </c>
      <c r="C42" s="35">
        <v>3</v>
      </c>
      <c r="D42" s="29">
        <v>0</v>
      </c>
      <c r="E42" s="31">
        <f t="shared" si="2"/>
        <v>0</v>
      </c>
      <c r="H42" s="41" t="s">
        <v>20</v>
      </c>
      <c r="I42" s="35">
        <v>3</v>
      </c>
      <c r="J42" s="15">
        <v>0</v>
      </c>
      <c r="K42" s="4">
        <f t="shared" si="3"/>
        <v>0</v>
      </c>
    </row>
    <row r="43" spans="2:11" ht="46.5">
      <c r="B43" s="42" t="s">
        <v>21</v>
      </c>
      <c r="C43" s="9">
        <v>10</v>
      </c>
      <c r="D43" s="15">
        <v>0</v>
      </c>
      <c r="E43" s="32">
        <f>D43*C43</f>
        <v>0</v>
      </c>
      <c r="H43" s="42" t="s">
        <v>21</v>
      </c>
      <c r="I43" s="9">
        <v>10</v>
      </c>
      <c r="J43" s="15">
        <v>0</v>
      </c>
      <c r="K43" s="32">
        <f>J43*I43</f>
        <v>0</v>
      </c>
    </row>
    <row r="44" spans="2:11">
      <c r="B44" s="47" t="s">
        <v>22</v>
      </c>
      <c r="C44" s="48">
        <v>5</v>
      </c>
      <c r="D44" s="49">
        <v>0</v>
      </c>
      <c r="E44" s="32">
        <f>D44*C44</f>
        <v>0</v>
      </c>
      <c r="H44" s="47" t="s">
        <v>22</v>
      </c>
      <c r="I44" s="48">
        <v>5</v>
      </c>
      <c r="J44" s="49">
        <v>0</v>
      </c>
      <c r="K44" s="32">
        <f>J44*I44</f>
        <v>0</v>
      </c>
    </row>
    <row r="45" spans="2:11" ht="24" thickBot="1">
      <c r="B45" s="46" t="s">
        <v>23</v>
      </c>
      <c r="C45" s="36">
        <v>1</v>
      </c>
      <c r="D45" s="37">
        <v>0</v>
      </c>
      <c r="E45" s="38">
        <f>D45*C45</f>
        <v>0</v>
      </c>
      <c r="H45" s="46" t="s">
        <v>23</v>
      </c>
      <c r="I45" s="36">
        <v>1</v>
      </c>
      <c r="J45" s="37">
        <v>0</v>
      </c>
      <c r="K45" s="38">
        <f>J45*I45</f>
        <v>0</v>
      </c>
    </row>
    <row r="46" spans="2:11" ht="24" thickBot="1">
      <c r="B46" s="62" t="s">
        <v>24</v>
      </c>
      <c r="C46" s="97"/>
      <c r="D46" s="98"/>
      <c r="E46" s="5">
        <f>SUM(E32:E45)</f>
        <v>0</v>
      </c>
      <c r="H46" s="96" t="s">
        <v>24</v>
      </c>
      <c r="I46" s="97"/>
      <c r="J46" s="98"/>
      <c r="K46" s="5">
        <f>SUM(K32:K45)</f>
        <v>0</v>
      </c>
    </row>
    <row r="47" spans="2:11" ht="24" thickBot="1">
      <c r="B47" s="65" t="s">
        <v>40</v>
      </c>
      <c r="C47" s="65"/>
      <c r="D47" s="65"/>
      <c r="E47" s="14" t="str">
        <f>IF(E46&lt;69.5,"ไม่สนับสนุน",IF(E46&lt;=100,E46*10000,IF(E46&gt;100,100*10000)))</f>
        <v>ไม่สนับสนุน</v>
      </c>
      <c r="H47" s="65" t="s">
        <v>41</v>
      </c>
      <c r="I47" s="65"/>
      <c r="J47" s="65"/>
      <c r="K47" s="14" t="str">
        <f>IF(K46&lt;69.5,"ไม่สนับสนุน",IF(K46&lt;=100,K46*10000,IF(K46&gt;100,100*10000)))</f>
        <v>ไม่สนับสนุน</v>
      </c>
    </row>
    <row r="48" spans="2:11" ht="24" thickTop="1">
      <c r="B48" s="92" t="s">
        <v>36</v>
      </c>
      <c r="C48" s="92"/>
      <c r="D48" s="92"/>
      <c r="E48" s="12">
        <v>0</v>
      </c>
      <c r="H48" s="92" t="s">
        <v>36</v>
      </c>
      <c r="I48" s="92"/>
      <c r="J48" s="92"/>
      <c r="K48" s="12">
        <v>0</v>
      </c>
    </row>
    <row r="49" spans="2:11">
      <c r="B49" s="92" t="s">
        <v>37</v>
      </c>
      <c r="C49" s="92"/>
      <c r="D49" s="92"/>
      <c r="E49" s="10">
        <f>E48*30%</f>
        <v>0</v>
      </c>
      <c r="H49" s="92" t="s">
        <v>37</v>
      </c>
      <c r="I49" s="92"/>
      <c r="J49" s="92"/>
      <c r="K49" s="10">
        <f>K48*30%</f>
        <v>0</v>
      </c>
    </row>
    <row r="50" spans="2:11">
      <c r="B50" s="93" t="s">
        <v>42</v>
      </c>
      <c r="C50" s="93"/>
      <c r="D50" s="93"/>
      <c r="E50" s="13" t="str">
        <f>IF(E47="ไม่สนับสนุน","ไม่สนับสนุน",E47+E49)</f>
        <v>ไม่สนับสนุน</v>
      </c>
      <c r="H50" s="93" t="s">
        <v>42</v>
      </c>
      <c r="I50" s="93"/>
      <c r="J50" s="93"/>
      <c r="K50" s="13" t="str">
        <f>IF(K47="ไม่สนับสนุน","ไม่สนับสนุน",K47+K49)</f>
        <v>ไม่สนับสนุน</v>
      </c>
    </row>
    <row r="51" spans="2:11">
      <c r="B51" s="52"/>
      <c r="C51" s="52"/>
      <c r="D51" s="51"/>
      <c r="E51" s="53"/>
      <c r="H51" s="52"/>
      <c r="I51" s="52"/>
      <c r="J51" s="52"/>
      <c r="K51" s="52"/>
    </row>
    <row r="52" spans="2:11" ht="48.75" customHeight="1" thickBot="1">
      <c r="B52" s="94" t="s">
        <v>43</v>
      </c>
      <c r="C52" s="95"/>
      <c r="D52" s="95"/>
      <c r="E52" s="95"/>
    </row>
    <row r="53" spans="2:11" ht="24" thickBot="1">
      <c r="B53" s="6" t="s">
        <v>2</v>
      </c>
      <c r="C53" s="7" t="s">
        <v>3</v>
      </c>
      <c r="D53" s="7" t="s">
        <v>4</v>
      </c>
      <c r="E53" s="8" t="s">
        <v>5</v>
      </c>
    </row>
    <row r="54" spans="2:11" s="2" customFormat="1" ht="162.75">
      <c r="B54" s="18" t="s">
        <v>6</v>
      </c>
      <c r="C54" s="28" t="s">
        <v>7</v>
      </c>
      <c r="D54" s="19">
        <v>0</v>
      </c>
      <c r="E54" s="33">
        <f>IF(D54&lt;=0.5,D54*7,IF(D54&lt;=0.7,D54*8,IF(D54&lt;=1,D54*9,IF(D54&gt;1,D54*10))))</f>
        <v>0</v>
      </c>
      <c r="H54" s="20"/>
      <c r="I54" s="21"/>
      <c r="J54" s="21"/>
      <c r="K54" s="22"/>
    </row>
    <row r="55" spans="2:11" ht="139.5">
      <c r="B55" s="26" t="s">
        <v>9</v>
      </c>
      <c r="C55" s="27" t="s">
        <v>10</v>
      </c>
      <c r="D55" s="30">
        <v>0</v>
      </c>
      <c r="E55" s="31">
        <f>IF(D55&lt;=0.5,D55*5,IF(D55&lt;=0.7,D55*6,IF(D55&lt;=1,D55*7,IF(D55&gt;1,D55*8))))</f>
        <v>0</v>
      </c>
      <c r="I55" s="23"/>
      <c r="J55" s="23"/>
    </row>
    <row r="56" spans="2:11" ht="139.5">
      <c r="B56" s="24" t="s">
        <v>11</v>
      </c>
      <c r="C56" s="25" t="s">
        <v>12</v>
      </c>
      <c r="D56" s="29">
        <v>0</v>
      </c>
      <c r="E56" s="31">
        <f>IF(D56&lt;=0.5,D56*2,IF(D56&lt;=0.7,D56*3,IF(D56&lt;=1,D56*4,IF(D56&gt;1,D56*5))))</f>
        <v>0</v>
      </c>
      <c r="I56" s="23"/>
      <c r="J56" s="23"/>
    </row>
    <row r="57" spans="2:11">
      <c r="B57" s="3" t="s">
        <v>33</v>
      </c>
      <c r="C57" s="9">
        <v>10</v>
      </c>
      <c r="D57" s="15">
        <v>0</v>
      </c>
      <c r="E57" s="4">
        <f t="shared" ref="E57:E64" si="4">C57*D57</f>
        <v>0</v>
      </c>
    </row>
    <row r="58" spans="2:11">
      <c r="B58" s="3" t="s">
        <v>14</v>
      </c>
      <c r="C58" s="9">
        <v>8</v>
      </c>
      <c r="D58" s="15">
        <v>0</v>
      </c>
      <c r="E58" s="4">
        <f t="shared" si="4"/>
        <v>0</v>
      </c>
    </row>
    <row r="59" spans="2:11">
      <c r="B59" s="3" t="s">
        <v>15</v>
      </c>
      <c r="C59" s="9">
        <v>4</v>
      </c>
      <c r="D59" s="15">
        <v>0</v>
      </c>
      <c r="E59" s="4">
        <f t="shared" si="4"/>
        <v>0</v>
      </c>
    </row>
    <row r="60" spans="2:11">
      <c r="B60" s="3" t="s">
        <v>16</v>
      </c>
      <c r="C60" s="9">
        <v>2</v>
      </c>
      <c r="D60" s="15">
        <v>0</v>
      </c>
      <c r="E60" s="4"/>
    </row>
    <row r="61" spans="2:11">
      <c r="B61" s="3" t="s">
        <v>17</v>
      </c>
      <c r="C61" s="9">
        <v>1</v>
      </c>
      <c r="D61" s="15">
        <v>0</v>
      </c>
      <c r="E61" s="4"/>
    </row>
    <row r="62" spans="2:11">
      <c r="B62" s="3" t="s">
        <v>18</v>
      </c>
      <c r="C62" s="9">
        <v>10</v>
      </c>
      <c r="D62" s="15">
        <v>0</v>
      </c>
      <c r="E62" s="4">
        <f t="shared" si="4"/>
        <v>0</v>
      </c>
    </row>
    <row r="63" spans="2:11">
      <c r="B63" s="3" t="s">
        <v>19</v>
      </c>
      <c r="C63" s="9">
        <v>5</v>
      </c>
      <c r="D63" s="15">
        <v>0</v>
      </c>
      <c r="E63" s="4">
        <f t="shared" si="4"/>
        <v>0</v>
      </c>
    </row>
    <row r="64" spans="2:11" ht="69.75">
      <c r="B64" s="24" t="s">
        <v>20</v>
      </c>
      <c r="C64" s="35">
        <v>3</v>
      </c>
      <c r="D64" s="15">
        <v>0</v>
      </c>
      <c r="E64" s="4">
        <f t="shared" si="4"/>
        <v>0</v>
      </c>
    </row>
    <row r="65" spans="2:5" ht="46.5">
      <c r="B65" s="34" t="s">
        <v>21</v>
      </c>
      <c r="C65" s="9">
        <v>10</v>
      </c>
      <c r="D65" s="15">
        <v>0</v>
      </c>
      <c r="E65" s="32">
        <f>D65*C65</f>
        <v>0</v>
      </c>
    </row>
    <row r="66" spans="2:5">
      <c r="B66" s="50" t="s">
        <v>22</v>
      </c>
      <c r="C66" s="48">
        <v>5</v>
      </c>
      <c r="D66" s="49">
        <v>0</v>
      </c>
      <c r="E66" s="32">
        <f>D66*C66</f>
        <v>0</v>
      </c>
    </row>
    <row r="67" spans="2:5" ht="24" thickBot="1">
      <c r="B67" s="46" t="s">
        <v>23</v>
      </c>
      <c r="C67" s="36">
        <v>1</v>
      </c>
      <c r="D67" s="37">
        <v>0</v>
      </c>
      <c r="E67" s="38">
        <f>D67*C67</f>
        <v>0</v>
      </c>
    </row>
    <row r="68" spans="2:5" ht="24" thickBot="1">
      <c r="B68" s="96" t="s">
        <v>24</v>
      </c>
      <c r="C68" s="97"/>
      <c r="D68" s="98"/>
      <c r="E68" s="5">
        <f>SUM(E54:E67)</f>
        <v>0</v>
      </c>
    </row>
    <row r="69" spans="2:5" ht="24" thickBot="1">
      <c r="B69" s="65" t="s">
        <v>44</v>
      </c>
      <c r="C69" s="65"/>
      <c r="D69" s="65"/>
      <c r="E69" s="14" t="str">
        <f>IF(E68&lt;69.5,"ไม่สนับสนุน",IF(E68&lt;=100,E68*10000,IF(E68&gt;100,100*10000)))</f>
        <v>ไม่สนับสนุน</v>
      </c>
    </row>
    <row r="70" spans="2:5" ht="24" thickTop="1">
      <c r="B70" s="92" t="s">
        <v>36</v>
      </c>
      <c r="C70" s="92"/>
      <c r="D70" s="92"/>
      <c r="E70" s="12">
        <v>0</v>
      </c>
    </row>
    <row r="71" spans="2:5">
      <c r="B71" s="92" t="s">
        <v>37</v>
      </c>
      <c r="C71" s="92"/>
      <c r="D71" s="92"/>
      <c r="E71" s="10">
        <f>E70*30%</f>
        <v>0</v>
      </c>
    </row>
    <row r="72" spans="2:5">
      <c r="B72" s="93" t="s">
        <v>42</v>
      </c>
      <c r="C72" s="93"/>
      <c r="D72" s="93"/>
      <c r="E72" s="13" t="str">
        <f>IF(E69="ไม่สนับสนุน","ไม่สนับสนุน",E69+E71)</f>
        <v>ไม่สนับสนุน</v>
      </c>
    </row>
    <row r="73" spans="2:5">
      <c r="B73" s="52"/>
      <c r="C73" s="52"/>
      <c r="D73" s="51"/>
      <c r="E73" s="53"/>
    </row>
    <row r="74" spans="2:5">
      <c r="B74" s="52"/>
      <c r="C74" s="52"/>
      <c r="D74" s="39"/>
      <c r="E74" s="53"/>
    </row>
    <row r="75" spans="2:5">
      <c r="B75" s="52"/>
      <c r="C75" s="52"/>
      <c r="D75" s="51"/>
      <c r="E75" s="54"/>
    </row>
    <row r="76" spans="2:5">
      <c r="B76" s="52"/>
      <c r="C76" s="52"/>
      <c r="D76" s="39"/>
      <c r="E76" s="54"/>
    </row>
    <row r="77" spans="2:5">
      <c r="B77" s="52"/>
      <c r="C77" s="52"/>
      <c r="D77" s="51"/>
      <c r="E77" s="11"/>
    </row>
    <row r="78" spans="2:5">
      <c r="B78" s="52"/>
      <c r="C78" s="52"/>
      <c r="D78" s="39"/>
      <c r="E78" s="11"/>
    </row>
  </sheetData>
  <mergeCells count="32">
    <mergeCell ref="B20:D20"/>
    <mergeCell ref="H20:J20"/>
    <mergeCell ref="B1:K2"/>
    <mergeCell ref="B3:E3"/>
    <mergeCell ref="H3:K3"/>
    <mergeCell ref="B19:D19"/>
    <mergeCell ref="H19:J19"/>
    <mergeCell ref="B47:D47"/>
    <mergeCell ref="H47:J47"/>
    <mergeCell ref="H21:J21"/>
    <mergeCell ref="H22:J22"/>
    <mergeCell ref="B23:C24"/>
    <mergeCell ref="E23:E24"/>
    <mergeCell ref="B25:C26"/>
    <mergeCell ref="E25:E26"/>
    <mergeCell ref="B27:C28"/>
    <mergeCell ref="B30:E30"/>
    <mergeCell ref="H30:K30"/>
    <mergeCell ref="B46:D46"/>
    <mergeCell ref="H46:J46"/>
    <mergeCell ref="B72:D72"/>
    <mergeCell ref="B48:D48"/>
    <mergeCell ref="H48:J48"/>
    <mergeCell ref="B49:D49"/>
    <mergeCell ref="H49:J49"/>
    <mergeCell ref="B50:D50"/>
    <mergeCell ref="H50:J50"/>
    <mergeCell ref="B52:E52"/>
    <mergeCell ref="B68:D68"/>
    <mergeCell ref="B69:D69"/>
    <mergeCell ref="B70:D70"/>
    <mergeCell ref="B71:D7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28" max="11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Optiplex</cp:lastModifiedBy>
  <cp:revision/>
  <dcterms:created xsi:type="dcterms:W3CDTF">2021-11-23T02:10:35Z</dcterms:created>
  <dcterms:modified xsi:type="dcterms:W3CDTF">2023-08-08T02:19:32Z</dcterms:modified>
  <cp:category/>
  <cp:contentStatus/>
</cp:coreProperties>
</file>